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sterhsiao\Smart\SC260\"/>
    </mc:Choice>
  </mc:AlternateContent>
  <xr:revisionPtr revIDLastSave="0" documentId="13_ncr:1_{F34A0633-0B04-4AFF-BE0F-F25CCE873C6B}" xr6:coauthVersionLast="45" xr6:coauthVersionMax="45" xr10:uidLastSave="{00000000-0000-0000-0000-000000000000}"/>
  <bookViews>
    <workbookView xWindow="-96" yWindow="-96" windowWidth="16608" windowHeight="10536" xr2:uid="{6310F935-B47F-4239-A620-3DBF7A7141D7}"/>
  </bookViews>
  <sheets>
    <sheet name="2020-2-26 主表" sheetId="1" r:id="rId1"/>
  </sheets>
  <definedNames>
    <definedName name="本益比">'2020-2-26 主表'!$B$11</definedName>
    <definedName name="每股股利">'2020-2-26 主表'!$B$10</definedName>
    <definedName name="每股盈餘">'2020-2-26 主表'!$B$8</definedName>
    <definedName name="每股淨值">'2020-2-26 主表'!$B$9</definedName>
    <definedName name="每股價值">'2020-2-26 主表'!$B$7</definedName>
    <definedName name="股價淨值比">'2020-2-26 主表'!$B$12</definedName>
    <definedName name="單位數">'2020-2-26 主表'!$B$5</definedName>
    <definedName name="總市值">'2020-2-26 主表'!$B$1</definedName>
    <definedName name="總股利">'2020-2-26 主表'!$B$4</definedName>
    <definedName name="總盈餘">'2020-2-26 主表'!$B$2</definedName>
    <definedName name="總淨值">'2020-2-26 主表'!$B$3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1" l="1"/>
  <c r="K19" i="1" s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B2" i="1" l="1"/>
  <c r="B3" i="1"/>
  <c r="B4" i="1"/>
  <c r="B10" i="1" s="1"/>
  <c r="K18" i="1"/>
  <c r="K17" i="1"/>
  <c r="K16" i="1"/>
  <c r="K62" i="1"/>
  <c r="K58" i="1"/>
  <c r="K54" i="1"/>
  <c r="K50" i="1"/>
  <c r="K46" i="1"/>
  <c r="K42" i="1"/>
  <c r="K38" i="1"/>
  <c r="K34" i="1"/>
  <c r="K30" i="1"/>
  <c r="K26" i="1"/>
  <c r="K22" i="1"/>
  <c r="K65" i="1"/>
  <c r="K61" i="1"/>
  <c r="K57" i="1"/>
  <c r="K53" i="1"/>
  <c r="K49" i="1"/>
  <c r="K45" i="1"/>
  <c r="K41" i="1"/>
  <c r="K37" i="1"/>
  <c r="K33" i="1"/>
  <c r="K29" i="1"/>
  <c r="K25" i="1"/>
  <c r="K21" i="1"/>
  <c r="K64" i="1"/>
  <c r="K60" i="1"/>
  <c r="K56" i="1"/>
  <c r="K52" i="1"/>
  <c r="K48" i="1"/>
  <c r="K44" i="1"/>
  <c r="K40" i="1"/>
  <c r="K36" i="1"/>
  <c r="K32" i="1"/>
  <c r="K28" i="1"/>
  <c r="K24" i="1"/>
  <c r="K20" i="1"/>
  <c r="K63" i="1"/>
  <c r="K59" i="1"/>
  <c r="K55" i="1"/>
  <c r="K51" i="1"/>
  <c r="K47" i="1"/>
  <c r="K43" i="1"/>
  <c r="K39" i="1"/>
  <c r="K35" i="1"/>
  <c r="K31" i="1"/>
  <c r="K27" i="1"/>
  <c r="K23" i="1"/>
  <c r="B8" i="1"/>
  <c r="B7" i="1" l="1"/>
  <c r="B13" i="1" s="1"/>
  <c r="B9" i="1"/>
  <c r="B12" i="1" l="1"/>
  <c r="B11" i="1"/>
</calcChain>
</file>

<file path=xl/sharedStrings.xml><?xml version="1.0" encoding="utf-8"?>
<sst xmlns="http://schemas.openxmlformats.org/spreadsheetml/2006/main" count="73" uniqueCount="68">
  <si>
    <t>總市值</t>
    <phoneticPr fontId="2" type="noConversion"/>
  </si>
  <si>
    <t>總盈餘</t>
    <phoneticPr fontId="2" type="noConversion"/>
  </si>
  <si>
    <t>總淨值</t>
    <phoneticPr fontId="2" type="noConversion"/>
  </si>
  <si>
    <t>本益比</t>
    <phoneticPr fontId="2" type="noConversion"/>
  </si>
  <si>
    <t>每股盈餘</t>
    <phoneticPr fontId="2" type="noConversion"/>
  </si>
  <si>
    <t>股價淨值比</t>
    <phoneticPr fontId="2" type="noConversion"/>
  </si>
  <si>
    <t>證券代碼</t>
  </si>
  <si>
    <t>證券名稱</t>
  </si>
  <si>
    <t>股數</t>
  </si>
  <si>
    <t>股價</t>
    <phoneticPr fontId="2" type="noConversion"/>
  </si>
  <si>
    <t>權重</t>
    <phoneticPr fontId="2" type="noConversion"/>
  </si>
  <si>
    <t>台泥</t>
  </si>
  <si>
    <t>亞泥</t>
  </si>
  <si>
    <t>統一</t>
  </si>
  <si>
    <t>台塑</t>
  </si>
  <si>
    <t>南亞</t>
  </si>
  <si>
    <t>台化</t>
  </si>
  <si>
    <t>遠東新</t>
  </si>
  <si>
    <t>中鋼</t>
  </si>
  <si>
    <t>正新</t>
  </si>
  <si>
    <t>和泰車</t>
  </si>
  <si>
    <t>光寶科</t>
  </si>
  <si>
    <t>聯電</t>
  </si>
  <si>
    <t>台達電</t>
  </si>
  <si>
    <t>鴻海</t>
  </si>
  <si>
    <t>國巨</t>
  </si>
  <si>
    <t>台積電</t>
  </si>
  <si>
    <t>華碩</t>
  </si>
  <si>
    <t>廣達</t>
  </si>
  <si>
    <t>研華</t>
  </si>
  <si>
    <t>南亞科</t>
  </si>
  <si>
    <t>中華電</t>
  </si>
  <si>
    <t>聯發科</t>
  </si>
  <si>
    <t>可成</t>
  </si>
  <si>
    <t>台灣高鐵</t>
  </si>
  <si>
    <t>彰銀</t>
  </si>
  <si>
    <t>中壽</t>
  </si>
  <si>
    <t>華南金</t>
  </si>
  <si>
    <t>富邦金</t>
  </si>
  <si>
    <t>國泰金</t>
  </si>
  <si>
    <t>開發金</t>
  </si>
  <si>
    <t>玉山金</t>
  </si>
  <si>
    <t>元大金</t>
  </si>
  <si>
    <t>兆豐金</t>
  </si>
  <si>
    <t>台新金</t>
  </si>
  <si>
    <t>新光金</t>
  </si>
  <si>
    <t>永豐金</t>
  </si>
  <si>
    <t>中信金</t>
  </si>
  <si>
    <t>第一金</t>
  </si>
  <si>
    <t>統一超</t>
  </si>
  <si>
    <t>大立光</t>
  </si>
  <si>
    <t>台灣大</t>
  </si>
  <si>
    <t>日月光投控</t>
  </si>
  <si>
    <t>遠傳</t>
  </si>
  <si>
    <t>和碩</t>
  </si>
  <si>
    <t>中租-KY</t>
  </si>
  <si>
    <t>上海商銀</t>
  </si>
  <si>
    <t>合庫金</t>
  </si>
  <si>
    <t>台塑化</t>
  </si>
  <si>
    <t>寶成</t>
  </si>
  <si>
    <t>豐泰</t>
  </si>
  <si>
    <t>單位數</t>
    <phoneticPr fontId="2" type="noConversion"/>
  </si>
  <si>
    <t>每股價值</t>
    <phoneticPr fontId="2" type="noConversion"/>
  </si>
  <si>
    <t>殖利率</t>
    <phoneticPr fontId="2" type="noConversion"/>
  </si>
  <si>
    <t>總股利</t>
    <phoneticPr fontId="2" type="noConversion"/>
  </si>
  <si>
    <t>每股淨值</t>
    <phoneticPr fontId="2" type="noConversion"/>
  </si>
  <si>
    <t>每股股利</t>
    <phoneticPr fontId="2" type="noConversion"/>
  </si>
  <si>
    <t>殖利率(%)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</si>
</sst>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-* #,##0_-;\-* #,##0_-;_-* &quot;-&quot;??_-;_-@_-"/>
    <numFmt numFmtId="177" formatCode="_-* #,##0.000_-;\-* #,##0.000_-;_-* &quot;-&quot;??_-;_-@_-"/>
    <numFmt numFmtId="178" formatCode="#,##0_ ;[Red]\-#,##0\ "/>
    <numFmt numFmtId="179" formatCode="#,##0.00_ ;[Red]\-#,##0.00\ "/>
    <numFmt numFmtId="180" formatCode="#,##0.0_ ;[Red]\-#,##0.0\ 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177" fontId="4" fillId="0" borderId="0" xfId="0" applyNumberFormat="1" applyFont="1">
      <alignment vertical="center"/>
    </xf>
    <xf numFmtId="10" fontId="4" fillId="0" borderId="0" xfId="2" applyNumberFormat="1" applyFo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center" vertical="center"/>
    </xf>
    <xf numFmtId="176" fontId="4" fillId="0" borderId="0" xfId="1" applyNumberFormat="1" applyFont="1">
      <alignment vertical="center"/>
    </xf>
    <xf numFmtId="10" fontId="4" fillId="0" borderId="0" xfId="2" applyNumberFormat="1" applyFont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43" fontId="4" fillId="0" borderId="1" xfId="1" applyNumberFormat="1" applyFont="1" applyBorder="1">
      <alignment vertical="center"/>
    </xf>
    <xf numFmtId="10" fontId="4" fillId="0" borderId="1" xfId="2" applyNumberFormat="1" applyFont="1" applyBorder="1">
      <alignment vertical="center"/>
    </xf>
    <xf numFmtId="180" fontId="4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43" fontId="4" fillId="0" borderId="0" xfId="1" applyNumberFormat="1" applyFont="1">
      <alignment vertical="center"/>
    </xf>
    <xf numFmtId="2" fontId="4" fillId="0" borderId="0" xfId="0" applyNumberFormat="1" applyFont="1">
      <alignment vertical="center"/>
    </xf>
    <xf numFmtId="3" fontId="4" fillId="0" borderId="0" xfId="0" applyNumberFormat="1" applyFont="1">
      <alignment vertical="center"/>
    </xf>
  </cellXfs>
  <cellStyles count="3">
    <cellStyle name="一般" xfId="0" builtinId="0"/>
    <cellStyle name="千分位" xfId="1" builtinId="3"/>
    <cellStyle name="百分比" xfId="2" builtinId="5"/>
  </cellStyles>
  <dxfs count="13"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80" formatCode="#,##0.0_ ;[Red]\-#,##0.0\ 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9" formatCode="#,##0.00_ ;[Red]\-#,##0.00\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9" formatCode="#,##0.00_ ;[Red]\-#,##0.00\ 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9" formatCode="#,##0.00_ ;[Red]\-#,##0.00\ 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4" formatCode="0.00%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8" formatCode="#,##0_ ;[Red]\-#,##0\ 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FC5806-20B1-46F7-9E87-E17FEDCEE9AA}" name="主表" displayName="主表" ref="A15:K65" totalsRowShown="0" headerRowDxfId="12" dataDxfId="11">
  <autoFilter ref="A15:K65" xr:uid="{4829011A-0217-4C37-AEE0-33172681EE6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DFE7C38C-F122-461F-807C-0E283C7809E3}" name="證券代碼" dataDxfId="10"/>
    <tableColumn id="2" xr3:uid="{0A7BCA5F-5750-43F3-8D00-C7CD70BA5E62}" name="證券名稱" dataDxfId="9"/>
    <tableColumn id="3" xr3:uid="{4B84AAE4-4F50-4F02-9271-E6177899F766}" name="股數" dataDxfId="8"/>
    <tableColumn id="4" xr3:uid="{6C348EA7-5338-4845-9BDC-7E4905786ACA}" name="股價" dataDxfId="7"/>
    <tableColumn id="6" xr3:uid="{BF9D2ACA-2C29-4406-A88A-ADFF6A5BEA98}" name="本益比" dataDxfId="6" dataCellStyle="百分比"/>
    <tableColumn id="8" xr3:uid="{0E25069E-6E2D-4CE0-B323-D85FC54C168A}" name="殖利率(%)" dataDxfId="5"/>
    <tableColumn id="7" xr3:uid="{DA2BE743-EFAD-4277-8353-C2D3751B0D93}" name="股價淨值比" dataDxfId="4"/>
    <tableColumn id="10" xr3:uid="{53F7A6F5-8BE4-4A8C-BF76-5ADE3475DDAE}" name="每股盈餘" dataDxfId="3">
      <calculatedColumnFormula>主表[[#This Row],[股價]]/主表[[#This Row],[本益比]]</calculatedColumnFormula>
    </tableColumn>
    <tableColumn id="12" xr3:uid="{B5032EE1-7F5A-4042-9B16-2608E363988F}" name="每股股利" dataDxfId="2" dataCellStyle="千分位">
      <calculatedColumnFormula>主表[[#This Row],[股價]]*主表[[#This Row],[殖利率(%)]]*0.01</calculatedColumnFormula>
    </tableColumn>
    <tableColumn id="9" xr3:uid="{8A4FEBFF-509F-43D5-82AF-6E1A93DC09CA}" name="每股淨值" dataDxfId="1">
      <calculatedColumnFormula>主表[[#This Row],[股價]]/主表[[#This Row],[股價淨值比]]</calculatedColumnFormula>
    </tableColumn>
    <tableColumn id="11" xr3:uid="{BA1B7F02-E8B6-4EA2-B933-F00A7FBBBA83}" name="權重" dataDxfId="0" dataCellStyle="百分比">
      <calculatedColumnFormula>主表[[#This Row],[股數]]*主表[[#This Row],[股價]]/總市值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08E5-937F-4A1E-B084-35939E4984B1}">
  <dimension ref="A1:K65"/>
  <sheetViews>
    <sheetView showGridLines="0" tabSelected="1" zoomScaleNormal="100" workbookViewId="0">
      <pane ySplit="6270" topLeftCell="A61"/>
      <selection activeCell="D11" sqref="D11"/>
      <selection pane="bottomLeft" activeCell="E61" sqref="E61"/>
    </sheetView>
  </sheetViews>
  <sheetFormatPr defaultRowHeight="15.3" x14ac:dyDescent="0.6"/>
  <cols>
    <col min="1" max="1" width="13.89453125" style="2" bestFit="1" customWidth="1"/>
    <col min="2" max="2" width="23.578125" style="2" customWidth="1"/>
    <col min="3" max="3" width="8.3671875" style="2" bestFit="1" customWidth="1"/>
    <col min="4" max="4" width="8.7890625" style="2" bestFit="1" customWidth="1"/>
    <col min="5" max="5" width="11.7890625" style="2" bestFit="1" customWidth="1"/>
    <col min="6" max="6" width="10.7890625" style="2" bestFit="1" customWidth="1"/>
    <col min="7" max="7" width="11.68359375" style="2" bestFit="1" customWidth="1"/>
    <col min="8" max="9" width="9.47265625" style="2" bestFit="1" customWidth="1"/>
    <col min="10" max="10" width="10.62890625" style="2" bestFit="1" customWidth="1"/>
    <col min="11" max="12" width="11.62890625" style="2" bestFit="1" customWidth="1"/>
    <col min="13" max="16384" width="8.83984375" style="2"/>
  </cols>
  <sheetData>
    <row r="1" spans="1:11" x14ac:dyDescent="0.6">
      <c r="A1" s="1" t="s">
        <v>0</v>
      </c>
      <c r="B1" s="13">
        <f>SUMPRODUCT(主表[股價],主表[股數])</f>
        <v>44629270.869999997</v>
      </c>
      <c r="E1" s="21"/>
      <c r="G1" s="21"/>
    </row>
    <row r="2" spans="1:11" x14ac:dyDescent="0.6">
      <c r="A2" s="1" t="s">
        <v>1</v>
      </c>
      <c r="B2" s="13">
        <f>SUMPRODUCT(主表[股數],主表[每股盈餘])</f>
        <v>2461050.6064957664</v>
      </c>
      <c r="E2" s="20"/>
    </row>
    <row r="3" spans="1:11" x14ac:dyDescent="0.6">
      <c r="A3" s="1" t="s">
        <v>2</v>
      </c>
      <c r="B3" s="13">
        <f>SUMPRODUCT(主表[股數],主表[每股淨值])</f>
        <v>22118702.040971871</v>
      </c>
    </row>
    <row r="4" spans="1:11" x14ac:dyDescent="0.6">
      <c r="A4" s="1" t="s">
        <v>64</v>
      </c>
      <c r="B4" s="14">
        <f>SUMPRODUCT(主表[股數],主表[每股股利])</f>
        <v>1682530.3707219996</v>
      </c>
    </row>
    <row r="5" spans="1:11" x14ac:dyDescent="0.6">
      <c r="A5" s="1" t="s">
        <v>61</v>
      </c>
      <c r="B5" s="13">
        <v>500000</v>
      </c>
    </row>
    <row r="6" spans="1:11" x14ac:dyDescent="0.6">
      <c r="A6" s="3"/>
      <c r="B6" s="11"/>
    </row>
    <row r="7" spans="1:11" x14ac:dyDescent="0.6">
      <c r="A7" s="1" t="s">
        <v>62</v>
      </c>
      <c r="B7" s="15">
        <f>總市值/單位數</f>
        <v>89.258541739999998</v>
      </c>
    </row>
    <row r="8" spans="1:11" x14ac:dyDescent="0.6">
      <c r="A8" s="1" t="s">
        <v>4</v>
      </c>
      <c r="B8" s="15">
        <f>總盈餘/單位數</f>
        <v>4.9221012129915325</v>
      </c>
      <c r="D8" s="4"/>
    </row>
    <row r="9" spans="1:11" x14ac:dyDescent="0.6">
      <c r="A9" s="1" t="s">
        <v>65</v>
      </c>
      <c r="B9" s="15">
        <f>總淨值/單位數</f>
        <v>44.237404081943744</v>
      </c>
    </row>
    <row r="10" spans="1:11" x14ac:dyDescent="0.6">
      <c r="A10" s="1" t="s">
        <v>66</v>
      </c>
      <c r="B10" s="15">
        <f>總股利/單位數</f>
        <v>3.3650607414439992</v>
      </c>
    </row>
    <row r="11" spans="1:11" x14ac:dyDescent="0.6">
      <c r="A11" s="1" t="s">
        <v>3</v>
      </c>
      <c r="B11" s="15">
        <f>每股價值/每股盈餘</f>
        <v>18.134235335187437</v>
      </c>
    </row>
    <row r="12" spans="1:11" x14ac:dyDescent="0.6">
      <c r="A12" s="1" t="s">
        <v>5</v>
      </c>
      <c r="B12" s="15">
        <f>每股價值/每股淨值</f>
        <v>2.0177165363198246</v>
      </c>
    </row>
    <row r="13" spans="1:11" x14ac:dyDescent="0.6">
      <c r="A13" s="1" t="s">
        <v>63</v>
      </c>
      <c r="B13" s="16">
        <f>每股股利/每股價值</f>
        <v>3.7700153686647038E-2</v>
      </c>
    </row>
    <row r="14" spans="1:11" x14ac:dyDescent="0.6">
      <c r="B14" s="5"/>
    </row>
    <row r="15" spans="1:11" x14ac:dyDescent="0.6">
      <c r="A15" s="6" t="s">
        <v>6</v>
      </c>
      <c r="B15" s="6" t="s">
        <v>7</v>
      </c>
      <c r="C15" s="6" t="s">
        <v>8</v>
      </c>
      <c r="D15" s="6" t="s">
        <v>9</v>
      </c>
      <c r="E15" s="6" t="s">
        <v>3</v>
      </c>
      <c r="F15" s="6" t="s">
        <v>67</v>
      </c>
      <c r="G15" s="6" t="s">
        <v>5</v>
      </c>
      <c r="H15" s="6" t="s">
        <v>4</v>
      </c>
      <c r="I15" s="6" t="s">
        <v>66</v>
      </c>
      <c r="J15" s="6" t="s">
        <v>65</v>
      </c>
      <c r="K15" s="6" t="s">
        <v>10</v>
      </c>
    </row>
    <row r="16" spans="1:11" x14ac:dyDescent="0.6">
      <c r="A16" s="6">
        <v>1101</v>
      </c>
      <c r="B16" s="6" t="s">
        <v>11</v>
      </c>
      <c r="C16" s="7">
        <v>11521</v>
      </c>
      <c r="D16" s="20">
        <v>42.2</v>
      </c>
      <c r="E16" s="8">
        <v>10.39</v>
      </c>
      <c r="F16" s="9">
        <v>9.5</v>
      </c>
      <c r="G16" s="10">
        <v>1.3</v>
      </c>
      <c r="H16" s="18">
        <f>主表[[#This Row],[股價]]/主表[[#This Row],[本益比]]</f>
        <v>4.0615976900866215</v>
      </c>
      <c r="I16" s="19">
        <f>主表[[#This Row],[股價]]*主表[[#This Row],[殖利率(%)]]*0.01</f>
        <v>4.0090000000000003</v>
      </c>
      <c r="J16" s="17">
        <f>主表[[#This Row],[股價]]/主表[[#This Row],[股價淨值比]]</f>
        <v>32.46153846153846</v>
      </c>
      <c r="K16" s="12">
        <f>主表[[#This Row],[股數]]*主表[[#This Row],[股價]]/總市值</f>
        <v>1.0893886243766009E-2</v>
      </c>
    </row>
    <row r="17" spans="1:11" x14ac:dyDescent="0.6">
      <c r="A17" s="6">
        <v>1102</v>
      </c>
      <c r="B17" s="6" t="s">
        <v>12</v>
      </c>
      <c r="C17" s="7">
        <v>5537</v>
      </c>
      <c r="D17" s="20">
        <v>44.3</v>
      </c>
      <c r="E17" s="8">
        <v>9.76</v>
      </c>
      <c r="F17" s="9">
        <v>6.32</v>
      </c>
      <c r="G17" s="10">
        <v>1.04</v>
      </c>
      <c r="H17" s="18">
        <f>主表[[#This Row],[股價]]/主表[[#This Row],[本益比]]</f>
        <v>4.5389344262295079</v>
      </c>
      <c r="I17" s="19">
        <f>主表[[#This Row],[股價]]*主表[[#This Row],[殖利率(%)]]*0.01</f>
        <v>2.79976</v>
      </c>
      <c r="J17" s="17">
        <f>主表[[#This Row],[股價]]/主表[[#This Row],[股價淨值比]]</f>
        <v>42.59615384615384</v>
      </c>
      <c r="K17" s="12">
        <f>主表[[#This Row],[股數]]*主表[[#This Row],[股價]]/總市值</f>
        <v>5.4961484966783193E-3</v>
      </c>
    </row>
    <row r="18" spans="1:11" x14ac:dyDescent="0.6">
      <c r="A18" s="6">
        <v>1216</v>
      </c>
      <c r="B18" s="6" t="s">
        <v>13</v>
      </c>
      <c r="C18" s="7">
        <v>11444</v>
      </c>
      <c r="D18" s="20">
        <v>73</v>
      </c>
      <c r="E18" s="8">
        <v>22.05</v>
      </c>
      <c r="F18" s="9">
        <v>3.42</v>
      </c>
      <c r="G18" s="10">
        <v>3.88</v>
      </c>
      <c r="H18" s="18">
        <f>主表[[#This Row],[股價]]/主表[[#This Row],[本益比]]</f>
        <v>3.3106575963718821</v>
      </c>
      <c r="I18" s="19">
        <f>主表[[#This Row],[股價]]*主表[[#This Row],[殖利率(%)]]*0.01</f>
        <v>2.4965999999999999</v>
      </c>
      <c r="J18" s="17">
        <f>主表[[#This Row],[股價]]/主表[[#This Row],[股價淨值比]]</f>
        <v>18.814432989690722</v>
      </c>
      <c r="K18" s="12">
        <f>主表[[#This Row],[股數]]*主表[[#This Row],[股價]]/總市值</f>
        <v>1.8718925577642986E-2</v>
      </c>
    </row>
    <row r="19" spans="1:11" x14ac:dyDescent="0.6">
      <c r="A19" s="6">
        <v>1301</v>
      </c>
      <c r="B19" s="6" t="s">
        <v>14</v>
      </c>
      <c r="C19" s="7">
        <v>11624</v>
      </c>
      <c r="D19" s="20">
        <v>91.5</v>
      </c>
      <c r="E19" s="8">
        <v>15.97</v>
      </c>
      <c r="F19" s="9">
        <v>6.34</v>
      </c>
      <c r="G19" s="10">
        <v>1.66</v>
      </c>
      <c r="H19" s="18">
        <f>主表[[#This Row],[股價]]/主表[[#This Row],[本益比]]</f>
        <v>5.7294927989981215</v>
      </c>
      <c r="I19" s="19">
        <f>主表[[#This Row],[股價]]*主表[[#This Row],[殖利率(%)]]*0.01</f>
        <v>5.8010999999999999</v>
      </c>
      <c r="J19" s="17">
        <f>主表[[#This Row],[股價]]/主表[[#This Row],[股價淨值比]]</f>
        <v>55.120481927710848</v>
      </c>
      <c r="K19" s="12">
        <f>主表[[#This Row],[股數]]*主表[[#This Row],[股價]]/總市值</f>
        <v>2.3831803192531073E-2</v>
      </c>
    </row>
    <row r="20" spans="1:11" x14ac:dyDescent="0.6">
      <c r="A20" s="6">
        <v>1303</v>
      </c>
      <c r="B20" s="6" t="s">
        <v>15</v>
      </c>
      <c r="C20" s="7">
        <v>13478</v>
      </c>
      <c r="D20" s="20">
        <v>67.7</v>
      </c>
      <c r="E20" s="8">
        <v>23.11</v>
      </c>
      <c r="F20" s="9">
        <v>7.39</v>
      </c>
      <c r="G20" s="10">
        <v>1.55</v>
      </c>
      <c r="H20" s="18">
        <f>主表[[#This Row],[股價]]/主表[[#This Row],[本益比]]</f>
        <v>2.9294677628732151</v>
      </c>
      <c r="I20" s="19">
        <f>主表[[#This Row],[股價]]*主表[[#This Row],[殖利率(%)]]*0.01</f>
        <v>5.0030299999999999</v>
      </c>
      <c r="J20" s="17">
        <f>主表[[#This Row],[股價]]/主表[[#This Row],[股價淨值比]]</f>
        <v>43.677419354838712</v>
      </c>
      <c r="K20" s="12">
        <f>主表[[#This Row],[股數]]*主表[[#This Row],[股價]]/總市值</f>
        <v>2.0445339621565726E-2</v>
      </c>
    </row>
    <row r="21" spans="1:11" x14ac:dyDescent="0.6">
      <c r="A21" s="6">
        <v>1326</v>
      </c>
      <c r="B21" s="6" t="s">
        <v>16</v>
      </c>
      <c r="C21" s="7">
        <v>8173</v>
      </c>
      <c r="D21" s="20">
        <v>81.2</v>
      </c>
      <c r="E21" s="8">
        <v>16.47</v>
      </c>
      <c r="F21" s="9">
        <v>7.64</v>
      </c>
      <c r="G21" s="10">
        <v>1.34</v>
      </c>
      <c r="H21" s="18">
        <f>主表[[#This Row],[股價]]/主表[[#This Row],[本益比]]</f>
        <v>4.9301760777170616</v>
      </c>
      <c r="I21" s="19">
        <f>主表[[#This Row],[股價]]*主表[[#This Row],[殖利率(%)]]*0.01</f>
        <v>6.2036800000000003</v>
      </c>
      <c r="J21" s="17">
        <f>主表[[#This Row],[股價]]/主表[[#This Row],[股價淨值比]]</f>
        <v>60.597014925373131</v>
      </c>
      <c r="K21" s="12">
        <f>主表[[#This Row],[股數]]*主表[[#This Row],[股價]]/總市值</f>
        <v>1.4870231734977929E-2</v>
      </c>
    </row>
    <row r="22" spans="1:11" x14ac:dyDescent="0.6">
      <c r="A22" s="6">
        <v>1402</v>
      </c>
      <c r="B22" s="6" t="s">
        <v>17</v>
      </c>
      <c r="C22" s="7">
        <v>9366</v>
      </c>
      <c r="D22" s="20">
        <v>28.65</v>
      </c>
      <c r="E22" s="8">
        <v>15.92</v>
      </c>
      <c r="F22" s="9">
        <v>6.28</v>
      </c>
      <c r="G22" s="10">
        <v>0.76</v>
      </c>
      <c r="H22" s="18">
        <f>主表[[#This Row],[股價]]/主表[[#This Row],[本益比]]</f>
        <v>1.7996231155778895</v>
      </c>
      <c r="I22" s="19">
        <f>主表[[#This Row],[股價]]*主表[[#This Row],[殖利率(%)]]*0.01</f>
        <v>1.79922</v>
      </c>
      <c r="J22" s="17">
        <f>主表[[#This Row],[股價]]/主表[[#This Row],[股價淨值比]]</f>
        <v>37.69736842105263</v>
      </c>
      <c r="K22" s="12">
        <f>主表[[#This Row],[股數]]*主表[[#This Row],[股價]]/總市值</f>
        <v>6.0125539756549461E-3</v>
      </c>
    </row>
    <row r="23" spans="1:11" x14ac:dyDescent="0.6">
      <c r="A23" s="6">
        <v>2002</v>
      </c>
      <c r="B23" s="6" t="s">
        <v>18</v>
      </c>
      <c r="C23" s="7">
        <v>29441</v>
      </c>
      <c r="D23" s="20">
        <v>22.85</v>
      </c>
      <c r="E23" s="8">
        <v>22.85</v>
      </c>
      <c r="F23" s="9">
        <v>4.38</v>
      </c>
      <c r="G23" s="10">
        <v>1.1499999999999999</v>
      </c>
      <c r="H23" s="18">
        <f>主表[[#This Row],[股價]]/主表[[#This Row],[本益比]]</f>
        <v>1</v>
      </c>
      <c r="I23" s="19">
        <f>主表[[#This Row],[股價]]*主表[[#This Row],[殖利率(%)]]*0.01</f>
        <v>1.0008300000000001</v>
      </c>
      <c r="J23" s="17">
        <f>主表[[#This Row],[股價]]/主表[[#This Row],[股價淨值比]]</f>
        <v>19.869565217391308</v>
      </c>
      <c r="K23" s="12">
        <f>主表[[#This Row],[股數]]*主表[[#This Row],[股價]]/總市值</f>
        <v>1.507366884750542E-2</v>
      </c>
    </row>
    <row r="24" spans="1:11" x14ac:dyDescent="0.6">
      <c r="A24" s="6">
        <v>2105</v>
      </c>
      <c r="B24" s="6" t="s">
        <v>19</v>
      </c>
      <c r="C24" s="7">
        <v>4377</v>
      </c>
      <c r="D24" s="20">
        <v>39.1</v>
      </c>
      <c r="E24" s="8">
        <v>35.869999999999997</v>
      </c>
      <c r="F24" s="9">
        <v>2.81</v>
      </c>
      <c r="G24" s="10">
        <v>1.63</v>
      </c>
      <c r="H24" s="18">
        <f>主表[[#This Row],[股價]]/主表[[#This Row],[本益比]]</f>
        <v>1.0900473933649291</v>
      </c>
      <c r="I24" s="19">
        <f>主表[[#This Row],[股價]]*主表[[#This Row],[殖利率(%)]]*0.01</f>
        <v>1.0987100000000001</v>
      </c>
      <c r="J24" s="17">
        <f>主表[[#This Row],[股價]]/主表[[#This Row],[股價淨值比]]</f>
        <v>23.987730061349694</v>
      </c>
      <c r="K24" s="12">
        <f>主表[[#This Row],[股數]]*主表[[#This Row],[股價]]/總市值</f>
        <v>3.8347187095776995E-3</v>
      </c>
    </row>
    <row r="25" spans="1:11" x14ac:dyDescent="0.6">
      <c r="A25" s="6">
        <v>2207</v>
      </c>
      <c r="B25" s="6" t="s">
        <v>20</v>
      </c>
      <c r="C25" s="7">
        <v>761</v>
      </c>
      <c r="D25" s="20">
        <v>626</v>
      </c>
      <c r="E25" s="8">
        <v>30.49</v>
      </c>
      <c r="F25" s="9">
        <v>1.92</v>
      </c>
      <c r="G25" s="10">
        <v>6.47</v>
      </c>
      <c r="H25" s="18">
        <f>主表[[#This Row],[股價]]/主表[[#This Row],[本益比]]</f>
        <v>20.531321744834372</v>
      </c>
      <c r="I25" s="19">
        <f>主表[[#This Row],[股價]]*主表[[#This Row],[殖利率(%)]]*0.01</f>
        <v>12.019199999999998</v>
      </c>
      <c r="J25" s="17">
        <f>主表[[#This Row],[股價]]/主表[[#This Row],[股價淨值比]]</f>
        <v>96.754250386398766</v>
      </c>
      <c r="K25" s="12">
        <f>主表[[#This Row],[股數]]*主表[[#This Row],[股價]]/總市值</f>
        <v>1.0674294934991396E-2</v>
      </c>
    </row>
    <row r="26" spans="1:11" x14ac:dyDescent="0.6">
      <c r="A26" s="6">
        <v>2301</v>
      </c>
      <c r="B26" s="6" t="s">
        <v>21</v>
      </c>
      <c r="C26" s="7">
        <v>5077</v>
      </c>
      <c r="D26" s="20">
        <v>43.45</v>
      </c>
      <c r="E26" s="8">
        <v>10.65</v>
      </c>
      <c r="F26" s="9">
        <v>6.72</v>
      </c>
      <c r="G26" s="10">
        <v>1.43</v>
      </c>
      <c r="H26" s="18">
        <f>主表[[#This Row],[股價]]/主表[[#This Row],[本益比]]</f>
        <v>4.07981220657277</v>
      </c>
      <c r="I26" s="19">
        <f>主表[[#This Row],[股價]]*主表[[#This Row],[殖利率(%)]]*0.01</f>
        <v>2.9198399999999998</v>
      </c>
      <c r="J26" s="17">
        <f>主表[[#This Row],[股價]]/主表[[#This Row],[股價淨值比]]</f>
        <v>30.384615384615387</v>
      </c>
      <c r="K26" s="12">
        <f>主表[[#This Row],[股數]]*主表[[#This Row],[股價]]/總市值</f>
        <v>4.9428468289918993E-3</v>
      </c>
    </row>
    <row r="27" spans="1:11" x14ac:dyDescent="0.6">
      <c r="A27" s="6">
        <v>2303</v>
      </c>
      <c r="B27" s="6" t="s">
        <v>22</v>
      </c>
      <c r="C27" s="7">
        <v>26252</v>
      </c>
      <c r="D27" s="20">
        <v>15.6</v>
      </c>
      <c r="E27" s="8">
        <v>43.33</v>
      </c>
      <c r="F27" s="9">
        <v>3.78</v>
      </c>
      <c r="G27" s="10">
        <v>0.89</v>
      </c>
      <c r="H27" s="18">
        <f>主表[[#This Row],[股價]]/主表[[#This Row],[本益比]]</f>
        <v>0.36002769443803367</v>
      </c>
      <c r="I27" s="19">
        <f>主表[[#This Row],[股價]]*主表[[#This Row],[殖利率(%)]]*0.01</f>
        <v>0.58967999999999998</v>
      </c>
      <c r="J27" s="17">
        <f>主表[[#This Row],[股價]]/主表[[#This Row],[股價淨值比]]</f>
        <v>17.528089887640448</v>
      </c>
      <c r="K27" s="12">
        <f>主表[[#This Row],[股數]]*主表[[#This Row],[股價]]/總市值</f>
        <v>9.1762915238502978E-3</v>
      </c>
    </row>
    <row r="28" spans="1:11" x14ac:dyDescent="0.6">
      <c r="A28" s="6">
        <v>2308</v>
      </c>
      <c r="B28" s="6" t="s">
        <v>23</v>
      </c>
      <c r="C28" s="7">
        <v>5157</v>
      </c>
      <c r="D28" s="20">
        <v>142</v>
      </c>
      <c r="E28" s="8">
        <v>15.32</v>
      </c>
      <c r="F28" s="9">
        <v>3.52</v>
      </c>
      <c r="G28" s="10">
        <v>2.67</v>
      </c>
      <c r="H28" s="18">
        <f>主表[[#This Row],[股價]]/主表[[#This Row],[本益比]]</f>
        <v>9.2689295039164481</v>
      </c>
      <c r="I28" s="19">
        <f>主表[[#This Row],[股價]]*主表[[#This Row],[殖利率(%)]]*0.01</f>
        <v>4.9984000000000002</v>
      </c>
      <c r="J28" s="17">
        <f>主表[[#This Row],[股價]]/主表[[#This Row],[股價淨值比]]</f>
        <v>53.18352059925094</v>
      </c>
      <c r="K28" s="12">
        <f>主表[[#This Row],[股數]]*主表[[#This Row],[股價]]/總市值</f>
        <v>1.6408379203260777E-2</v>
      </c>
    </row>
    <row r="29" spans="1:11" x14ac:dyDescent="0.6">
      <c r="A29" s="6">
        <v>2317</v>
      </c>
      <c r="B29" s="6" t="s">
        <v>24</v>
      </c>
      <c r="C29" s="7">
        <v>28488</v>
      </c>
      <c r="D29" s="20">
        <v>81.099999999999994</v>
      </c>
      <c r="E29" s="8">
        <v>8.64</v>
      </c>
      <c r="F29" s="9">
        <v>4.93</v>
      </c>
      <c r="G29" s="10">
        <v>0.93</v>
      </c>
      <c r="H29" s="18">
        <f>主表[[#This Row],[股價]]/主表[[#This Row],[本益比]]</f>
        <v>9.3865740740740726</v>
      </c>
      <c r="I29" s="19">
        <f>主表[[#This Row],[股價]]*主表[[#This Row],[殖利率(%)]]*0.01</f>
        <v>3.9982299999999995</v>
      </c>
      <c r="J29" s="17">
        <f>主表[[#This Row],[股價]]/主表[[#This Row],[股價淨值比]]</f>
        <v>87.204301075268802</v>
      </c>
      <c r="K29" s="12">
        <f>主表[[#This Row],[股數]]*主表[[#This Row],[股價]]/總市值</f>
        <v>5.1768195064845791E-2</v>
      </c>
    </row>
    <row r="30" spans="1:11" x14ac:dyDescent="0.6">
      <c r="A30" s="6">
        <v>2327</v>
      </c>
      <c r="B30" s="6" t="s">
        <v>25</v>
      </c>
      <c r="C30" s="7">
        <v>942</v>
      </c>
      <c r="D30" s="20">
        <v>441</v>
      </c>
      <c r="E30" s="8">
        <v>18.190000000000001</v>
      </c>
      <c r="F30" s="9">
        <v>10.17</v>
      </c>
      <c r="G30" s="10">
        <v>4.1399999999999997</v>
      </c>
      <c r="H30" s="18">
        <f>主表[[#This Row],[股價]]/主表[[#This Row],[本益比]]</f>
        <v>24.244090159428257</v>
      </c>
      <c r="I30" s="19">
        <f>主表[[#This Row],[股價]]*主表[[#This Row],[殖利率(%)]]*0.01</f>
        <v>44.849700000000006</v>
      </c>
      <c r="J30" s="17">
        <f>主表[[#This Row],[股價]]/主表[[#This Row],[股價淨值比]]</f>
        <v>106.5217391304348</v>
      </c>
      <c r="K30" s="12">
        <f>主表[[#This Row],[股數]]*主表[[#This Row],[股價]]/總市值</f>
        <v>9.3082856139433054E-3</v>
      </c>
    </row>
    <row r="31" spans="1:11" x14ac:dyDescent="0.6">
      <c r="A31" s="6">
        <v>2330</v>
      </c>
      <c r="B31" s="6" t="s">
        <v>26</v>
      </c>
      <c r="C31" s="7">
        <v>57325</v>
      </c>
      <c r="D31" s="20">
        <v>318.5</v>
      </c>
      <c r="E31" s="8">
        <v>25.08</v>
      </c>
      <c r="F31" s="9">
        <v>2.5099999999999998</v>
      </c>
      <c r="G31" s="10">
        <v>5.2</v>
      </c>
      <c r="H31" s="18">
        <f>主表[[#This Row],[股價]]/主表[[#This Row],[本益比]]</f>
        <v>12.699362041467305</v>
      </c>
      <c r="I31" s="19">
        <f>主表[[#This Row],[股價]]*主表[[#This Row],[殖利率(%)]]*0.01</f>
        <v>7.9943499999999998</v>
      </c>
      <c r="J31" s="17">
        <f>主表[[#This Row],[股價]]/主表[[#This Row],[股價淨值比]]</f>
        <v>61.25</v>
      </c>
      <c r="K31" s="12">
        <f>主表[[#This Row],[股數]]*主表[[#This Row],[股價]]/總市值</f>
        <v>0.40910398364301132</v>
      </c>
    </row>
    <row r="32" spans="1:11" x14ac:dyDescent="0.6">
      <c r="A32" s="6">
        <v>2357</v>
      </c>
      <c r="B32" s="6" t="s">
        <v>27</v>
      </c>
      <c r="C32" s="7">
        <v>1683</v>
      </c>
      <c r="D32" s="20">
        <v>209.5</v>
      </c>
      <c r="E32" s="8">
        <v>23.3</v>
      </c>
      <c r="F32" s="9">
        <v>7.16</v>
      </c>
      <c r="G32" s="10">
        <v>0.93</v>
      </c>
      <c r="H32" s="18">
        <f>主表[[#This Row],[股價]]/主表[[#This Row],[本益比]]</f>
        <v>8.9914163090128749</v>
      </c>
      <c r="I32" s="19">
        <f>主表[[#This Row],[股價]]*主表[[#This Row],[殖利率(%)]]*0.01</f>
        <v>15.0002</v>
      </c>
      <c r="J32" s="17">
        <f>主表[[#This Row],[股價]]/主表[[#This Row],[股價淨值比]]</f>
        <v>225.26881720430106</v>
      </c>
      <c r="K32" s="12">
        <f>主表[[#This Row],[股數]]*主表[[#This Row],[股價]]/總市值</f>
        <v>7.9003867445437397E-3</v>
      </c>
    </row>
    <row r="33" spans="1:11" x14ac:dyDescent="0.6">
      <c r="A33" s="6">
        <v>2382</v>
      </c>
      <c r="B33" s="6" t="s">
        <v>28</v>
      </c>
      <c r="C33" s="7">
        <v>6351</v>
      </c>
      <c r="D33" s="20">
        <v>62.6</v>
      </c>
      <c r="E33" s="8">
        <v>15.5</v>
      </c>
      <c r="F33" s="9">
        <v>5.67</v>
      </c>
      <c r="G33" s="10">
        <v>1.84</v>
      </c>
      <c r="H33" s="18">
        <f>主表[[#This Row],[股價]]/主表[[#This Row],[本益比]]</f>
        <v>4.0387096774193552</v>
      </c>
      <c r="I33" s="19">
        <f>主表[[#This Row],[股價]]*主表[[#This Row],[殖利率(%)]]*0.01</f>
        <v>3.54942</v>
      </c>
      <c r="J33" s="17">
        <f>主表[[#This Row],[股價]]/主表[[#This Row],[股價淨值比]]</f>
        <v>34.021739130434781</v>
      </c>
      <c r="K33" s="12">
        <f>主表[[#This Row],[股數]]*主表[[#This Row],[股價]]/總市值</f>
        <v>8.9083373366794158E-3</v>
      </c>
    </row>
    <row r="34" spans="1:11" x14ac:dyDescent="0.6">
      <c r="A34" s="6">
        <v>2395</v>
      </c>
      <c r="B34" s="6" t="s">
        <v>29</v>
      </c>
      <c r="C34" s="7">
        <v>889</v>
      </c>
      <c r="D34" s="20">
        <v>296</v>
      </c>
      <c r="E34" s="8">
        <v>28.43</v>
      </c>
      <c r="F34" s="9">
        <v>2.2999999999999998</v>
      </c>
      <c r="G34" s="10">
        <v>6.8</v>
      </c>
      <c r="H34" s="18">
        <f>主表[[#This Row],[股價]]/主表[[#This Row],[本益比]]</f>
        <v>10.411537108688005</v>
      </c>
      <c r="I34" s="19">
        <f>主表[[#This Row],[股價]]*主表[[#This Row],[殖利率(%)]]*0.01</f>
        <v>6.8079999999999998</v>
      </c>
      <c r="J34" s="17">
        <f>主表[[#This Row],[股價]]/主表[[#This Row],[股價淨值比]]</f>
        <v>43.529411764705884</v>
      </c>
      <c r="K34" s="12">
        <f>主表[[#This Row],[股數]]*主表[[#This Row],[股價]]/總市值</f>
        <v>5.8962200114473888E-3</v>
      </c>
    </row>
    <row r="35" spans="1:11" x14ac:dyDescent="0.6">
      <c r="A35" s="6">
        <v>2408</v>
      </c>
      <c r="B35" s="6" t="s">
        <v>30</v>
      </c>
      <c r="C35" s="7">
        <v>1925</v>
      </c>
      <c r="D35" s="20">
        <v>81.400000000000006</v>
      </c>
      <c r="E35" s="8">
        <v>15.07</v>
      </c>
      <c r="F35" s="9">
        <v>8.73</v>
      </c>
      <c r="G35" s="10">
        <v>1.64</v>
      </c>
      <c r="H35" s="18">
        <f>主表[[#This Row],[股價]]/主表[[#This Row],[本益比]]</f>
        <v>5.4014598540145986</v>
      </c>
      <c r="I35" s="19">
        <f>主表[[#This Row],[股價]]*主表[[#This Row],[殖利率(%)]]*0.01</f>
        <v>7.1062200000000004</v>
      </c>
      <c r="J35" s="17">
        <f>主表[[#This Row],[股價]]/主表[[#This Row],[股價淨值比]]</f>
        <v>49.634146341463421</v>
      </c>
      <c r="K35" s="12">
        <f>主表[[#This Row],[股數]]*主表[[#This Row],[股價]]/總市值</f>
        <v>3.511036522564636E-3</v>
      </c>
    </row>
    <row r="36" spans="1:11" x14ac:dyDescent="0.6">
      <c r="A36" s="6">
        <v>2412</v>
      </c>
      <c r="B36" s="6" t="s">
        <v>31</v>
      </c>
      <c r="C36" s="7">
        <v>9079</v>
      </c>
      <c r="D36" s="20">
        <v>108</v>
      </c>
      <c r="E36" s="8">
        <v>25.06</v>
      </c>
      <c r="F36" s="9">
        <v>4.1500000000000004</v>
      </c>
      <c r="G36" s="10">
        <v>2.29</v>
      </c>
      <c r="H36" s="18">
        <f>主表[[#This Row],[股價]]/主表[[#This Row],[本益比]]</f>
        <v>4.3096568236233042</v>
      </c>
      <c r="I36" s="19">
        <f>主表[[#This Row],[股價]]*主表[[#This Row],[殖利率(%)]]*0.01</f>
        <v>4.4820000000000002</v>
      </c>
      <c r="J36" s="17">
        <f>主表[[#This Row],[股價]]/主表[[#This Row],[股價淨值比]]</f>
        <v>47.161572052401745</v>
      </c>
      <c r="K36" s="12">
        <f>主表[[#This Row],[股數]]*主表[[#This Row],[股價]]/總市值</f>
        <v>2.1970603168852534E-2</v>
      </c>
    </row>
    <row r="37" spans="1:11" x14ac:dyDescent="0.6">
      <c r="A37" s="6">
        <v>2454</v>
      </c>
      <c r="B37" s="6" t="s">
        <v>32</v>
      </c>
      <c r="C37" s="7">
        <v>3526</v>
      </c>
      <c r="D37" s="20">
        <v>375</v>
      </c>
      <c r="E37" s="8">
        <v>28.94</v>
      </c>
      <c r="F37" s="9">
        <v>2.4</v>
      </c>
      <c r="G37" s="10">
        <v>1.91</v>
      </c>
      <c r="H37" s="18">
        <f>主表[[#This Row],[股價]]/主表[[#This Row],[本益比]]</f>
        <v>12.957843814789218</v>
      </c>
      <c r="I37" s="19">
        <f>主表[[#This Row],[股價]]*主表[[#This Row],[殖利率(%)]]*0.01</f>
        <v>9</v>
      </c>
      <c r="J37" s="17">
        <f>主表[[#This Row],[股價]]/主表[[#This Row],[股價淨值比]]</f>
        <v>196.33507853403142</v>
      </c>
      <c r="K37" s="12">
        <f>主表[[#This Row],[股數]]*主表[[#This Row],[股價]]/總市值</f>
        <v>2.9627416586113724E-2</v>
      </c>
    </row>
    <row r="38" spans="1:11" x14ac:dyDescent="0.6">
      <c r="A38" s="6">
        <v>2474</v>
      </c>
      <c r="B38" s="6" t="s">
        <v>33</v>
      </c>
      <c r="C38" s="7">
        <v>1762</v>
      </c>
      <c r="D38" s="20">
        <v>250</v>
      </c>
      <c r="E38" s="8">
        <v>13.06</v>
      </c>
      <c r="F38" s="9">
        <v>4.8</v>
      </c>
      <c r="G38" s="10">
        <v>1.29</v>
      </c>
      <c r="H38" s="18">
        <f>主表[[#This Row],[股價]]/主表[[#This Row],[本益比]]</f>
        <v>19.142419601837673</v>
      </c>
      <c r="I38" s="19">
        <f>主表[[#This Row],[股價]]*主表[[#This Row],[殖利率(%)]]*0.01</f>
        <v>12</v>
      </c>
      <c r="J38" s="17">
        <f>主表[[#This Row],[股價]]/主表[[#This Row],[股價淨值比]]</f>
        <v>193.79844961240309</v>
      </c>
      <c r="K38" s="12">
        <f>主表[[#This Row],[股數]]*主表[[#This Row],[股價]]/總市值</f>
        <v>9.8702038239236872E-3</v>
      </c>
    </row>
    <row r="39" spans="1:11" x14ac:dyDescent="0.6">
      <c r="A39" s="6">
        <v>2633</v>
      </c>
      <c r="B39" s="6" t="s">
        <v>34</v>
      </c>
      <c r="C39" s="7">
        <v>4974</v>
      </c>
      <c r="D39" s="20">
        <v>34.549999999999997</v>
      </c>
      <c r="E39" s="8">
        <v>24.33</v>
      </c>
      <c r="F39" s="9">
        <v>3.24</v>
      </c>
      <c r="G39" s="10">
        <v>2.74</v>
      </c>
      <c r="H39" s="18">
        <f>主表[[#This Row],[股價]]/主表[[#This Row],[本益比]]</f>
        <v>1.4200575421290587</v>
      </c>
      <c r="I39" s="19">
        <f>主表[[#This Row],[股價]]*主表[[#This Row],[殖利率(%)]]*0.01</f>
        <v>1.1194199999999999</v>
      </c>
      <c r="J39" s="17">
        <f>主表[[#This Row],[股價]]/主表[[#This Row],[股價淨值比]]</f>
        <v>12.609489051094888</v>
      </c>
      <c r="K39" s="12">
        <f>主表[[#This Row],[股數]]*主表[[#This Row],[股價]]/總市值</f>
        <v>3.8506499579745428E-3</v>
      </c>
    </row>
    <row r="40" spans="1:11" x14ac:dyDescent="0.6">
      <c r="A40" s="6">
        <v>2801</v>
      </c>
      <c r="B40" s="6" t="s">
        <v>35</v>
      </c>
      <c r="C40" s="7">
        <v>14912</v>
      </c>
      <c r="D40" s="20">
        <v>23.1</v>
      </c>
      <c r="E40" s="8">
        <v>19.739999999999998</v>
      </c>
      <c r="F40" s="9">
        <v>3.64</v>
      </c>
      <c r="G40" s="10">
        <v>1.44</v>
      </c>
      <c r="H40" s="18">
        <f>主表[[#This Row],[股價]]/主表[[#This Row],[本益比]]</f>
        <v>1.1702127659574471</v>
      </c>
      <c r="I40" s="19">
        <f>主表[[#This Row],[股價]]*主表[[#This Row],[殖利率(%)]]*0.01</f>
        <v>0.84084000000000003</v>
      </c>
      <c r="J40" s="17">
        <f>主表[[#This Row],[股價]]/主表[[#This Row],[股價淨值比]]</f>
        <v>16.041666666666668</v>
      </c>
      <c r="K40" s="12">
        <f>主表[[#This Row],[股數]]*主表[[#This Row],[股價]]/總市值</f>
        <v>7.7184142443956546E-3</v>
      </c>
    </row>
    <row r="41" spans="1:11" x14ac:dyDescent="0.6">
      <c r="A41" s="6">
        <v>2823</v>
      </c>
      <c r="B41" s="6" t="s">
        <v>36</v>
      </c>
      <c r="C41" s="7">
        <v>6888</v>
      </c>
      <c r="D41" s="20">
        <v>24.2</v>
      </c>
      <c r="E41" s="8">
        <v>8.5500000000000007</v>
      </c>
      <c r="F41" s="9">
        <v>0</v>
      </c>
      <c r="G41" s="10">
        <v>0.79</v>
      </c>
      <c r="H41" s="18">
        <f>主表[[#This Row],[股價]]/主表[[#This Row],[本益比]]</f>
        <v>2.8304093567251458</v>
      </c>
      <c r="I41" s="19">
        <f>主表[[#This Row],[股價]]*主表[[#This Row],[殖利率(%)]]*0.01</f>
        <v>0</v>
      </c>
      <c r="J41" s="17">
        <f>主表[[#This Row],[股價]]/主表[[#This Row],[股價淨值比]]</f>
        <v>30.63291139240506</v>
      </c>
      <c r="K41" s="12">
        <f>主表[[#This Row],[股數]]*主表[[#This Row],[股價]]/總市值</f>
        <v>3.7349837169768671E-3</v>
      </c>
    </row>
    <row r="42" spans="1:11" x14ac:dyDescent="0.6">
      <c r="A42" s="6">
        <v>2880</v>
      </c>
      <c r="B42" s="6" t="s">
        <v>37</v>
      </c>
      <c r="C42" s="7">
        <v>21639</v>
      </c>
      <c r="D42" s="20">
        <v>21.55</v>
      </c>
      <c r="E42" s="8">
        <v>16.579999999999998</v>
      </c>
      <c r="F42" s="9">
        <v>5.0599999999999996</v>
      </c>
      <c r="G42" s="10">
        <v>1.41</v>
      </c>
      <c r="H42" s="18">
        <f>主表[[#This Row],[股價]]/主表[[#This Row],[本益比]]</f>
        <v>1.2997587454764779</v>
      </c>
      <c r="I42" s="19">
        <f>主表[[#This Row],[股價]]*主表[[#This Row],[殖利率(%)]]*0.01</f>
        <v>1.09043</v>
      </c>
      <c r="J42" s="17">
        <f>主表[[#This Row],[股價]]/主表[[#This Row],[股價淨值比]]</f>
        <v>15.283687943262413</v>
      </c>
      <c r="K42" s="12">
        <f>主表[[#This Row],[股數]]*主表[[#This Row],[股價]]/總市值</f>
        <v>1.0448757976762349E-2</v>
      </c>
    </row>
    <row r="43" spans="1:11" x14ac:dyDescent="0.6">
      <c r="A43" s="6">
        <v>2881</v>
      </c>
      <c r="B43" s="6" t="s">
        <v>38</v>
      </c>
      <c r="C43" s="7">
        <v>17536</v>
      </c>
      <c r="D43" s="20">
        <v>44.7</v>
      </c>
      <c r="E43" s="8">
        <v>10.07</v>
      </c>
      <c r="F43" s="9">
        <v>4.47</v>
      </c>
      <c r="G43" s="10">
        <v>0.88</v>
      </c>
      <c r="H43" s="18">
        <f>主表[[#This Row],[股價]]/主表[[#This Row],[本益比]]</f>
        <v>4.4389275074478647</v>
      </c>
      <c r="I43" s="19">
        <f>主表[[#This Row],[股價]]*主表[[#This Row],[殖利率(%)]]*0.01</f>
        <v>1.9980899999999999</v>
      </c>
      <c r="J43" s="17">
        <f>主表[[#This Row],[股價]]/主表[[#This Row],[股價淨值比]]</f>
        <v>50.795454545454547</v>
      </c>
      <c r="K43" s="12">
        <f>主表[[#This Row],[股數]]*主表[[#This Row],[股價]]/總市值</f>
        <v>1.7563791312730451E-2</v>
      </c>
    </row>
    <row r="44" spans="1:11" x14ac:dyDescent="0.6">
      <c r="A44" s="6">
        <v>2882</v>
      </c>
      <c r="B44" s="6" t="s">
        <v>39</v>
      </c>
      <c r="C44" s="7">
        <v>19727</v>
      </c>
      <c r="D44" s="20">
        <v>40.65</v>
      </c>
      <c r="E44" s="8">
        <v>11.89</v>
      </c>
      <c r="F44" s="9">
        <v>3.69</v>
      </c>
      <c r="G44" s="10">
        <v>0.79</v>
      </c>
      <c r="H44" s="18">
        <f>主表[[#This Row],[股價]]/主表[[#This Row],[本益比]]</f>
        <v>3.418839360807401</v>
      </c>
      <c r="I44" s="19">
        <f>主表[[#This Row],[股價]]*主表[[#This Row],[殖利率(%)]]*0.01</f>
        <v>1.4999849999999999</v>
      </c>
      <c r="J44" s="17">
        <f>主表[[#This Row],[股價]]/主表[[#This Row],[股價淨值比]]</f>
        <v>51.455696202531641</v>
      </c>
      <c r="K44" s="12">
        <f>主表[[#This Row],[股數]]*主表[[#This Row],[股價]]/總市值</f>
        <v>1.7968085392563348E-2</v>
      </c>
    </row>
    <row r="45" spans="1:11" x14ac:dyDescent="0.6">
      <c r="A45" s="6">
        <v>2883</v>
      </c>
      <c r="B45" s="6" t="s">
        <v>40</v>
      </c>
      <c r="C45" s="7">
        <v>33137</v>
      </c>
      <c r="D45" s="20">
        <v>9.2100000000000009</v>
      </c>
      <c r="E45" s="8">
        <v>13.35</v>
      </c>
      <c r="F45" s="9">
        <v>3.26</v>
      </c>
      <c r="G45" s="10">
        <v>0.72</v>
      </c>
      <c r="H45" s="18">
        <f>主表[[#This Row],[股價]]/主表[[#This Row],[本益比]]</f>
        <v>0.68988764044943829</v>
      </c>
      <c r="I45" s="19">
        <f>主表[[#This Row],[股價]]*主表[[#This Row],[殖利率(%)]]*0.01</f>
        <v>0.30024600000000001</v>
      </c>
      <c r="J45" s="17">
        <f>主表[[#This Row],[股價]]/主表[[#This Row],[股價淨值比]]</f>
        <v>12.791666666666668</v>
      </c>
      <c r="K45" s="12">
        <f>主表[[#This Row],[股數]]*主表[[#This Row],[股價]]/總市值</f>
        <v>6.8383767883860129E-3</v>
      </c>
    </row>
    <row r="46" spans="1:11" x14ac:dyDescent="0.6">
      <c r="A46" s="6">
        <v>2884</v>
      </c>
      <c r="B46" s="6" t="s">
        <v>41</v>
      </c>
      <c r="C46" s="7">
        <v>26321</v>
      </c>
      <c r="D46" s="20">
        <v>29.3</v>
      </c>
      <c r="E46" s="8">
        <v>17.440000000000001</v>
      </c>
      <c r="F46" s="9">
        <v>4.8499999999999996</v>
      </c>
      <c r="G46" s="10">
        <v>2.02</v>
      </c>
      <c r="H46" s="18">
        <f>主表[[#This Row],[股價]]/主表[[#This Row],[本益比]]</f>
        <v>1.6800458715596329</v>
      </c>
      <c r="I46" s="19">
        <f>主表[[#This Row],[股價]]*主表[[#This Row],[殖利率(%)]]*0.01</f>
        <v>1.4210499999999999</v>
      </c>
      <c r="J46" s="17">
        <f>主表[[#This Row],[股價]]/主表[[#This Row],[股價淨值比]]</f>
        <v>14.504950495049505</v>
      </c>
      <c r="K46" s="12">
        <f>主表[[#This Row],[股數]]*主表[[#This Row],[股價]]/總市值</f>
        <v>1.7280257664222962E-2</v>
      </c>
    </row>
    <row r="47" spans="1:11" x14ac:dyDescent="0.6">
      <c r="A47" s="6">
        <v>2885</v>
      </c>
      <c r="B47" s="6" t="s">
        <v>42</v>
      </c>
      <c r="C47" s="7">
        <v>26728</v>
      </c>
      <c r="D47" s="20">
        <v>19.5</v>
      </c>
      <c r="E47" s="8">
        <v>11.89</v>
      </c>
      <c r="F47" s="9">
        <v>4.62</v>
      </c>
      <c r="G47" s="10">
        <v>0.99</v>
      </c>
      <c r="H47" s="18">
        <f>主表[[#This Row],[股價]]/主表[[#This Row],[本益比]]</f>
        <v>1.6400336417157275</v>
      </c>
      <c r="I47" s="19">
        <f>主表[[#This Row],[股價]]*主表[[#This Row],[殖利率(%)]]*0.01</f>
        <v>0.90090000000000003</v>
      </c>
      <c r="J47" s="17">
        <f>主表[[#This Row],[股價]]/主表[[#This Row],[股價淨值比]]</f>
        <v>19.696969696969695</v>
      </c>
      <c r="K47" s="12">
        <f>主表[[#This Row],[股數]]*主表[[#This Row],[股價]]/總市值</f>
        <v>1.1678344499917661E-2</v>
      </c>
    </row>
    <row r="48" spans="1:11" x14ac:dyDescent="0.6">
      <c r="A48" s="6">
        <v>2886</v>
      </c>
      <c r="B48" s="6" t="s">
        <v>43</v>
      </c>
      <c r="C48" s="7">
        <v>25988</v>
      </c>
      <c r="D48" s="20">
        <v>32.35</v>
      </c>
      <c r="E48" s="8">
        <v>15.78</v>
      </c>
      <c r="F48" s="9">
        <v>5.26</v>
      </c>
      <c r="G48" s="10">
        <v>1.38</v>
      </c>
      <c r="H48" s="18">
        <f>主表[[#This Row],[股價]]/主表[[#This Row],[本益比]]</f>
        <v>2.0500633713561474</v>
      </c>
      <c r="I48" s="19">
        <f>主表[[#This Row],[股價]]*主表[[#This Row],[殖利率(%)]]*0.01</f>
        <v>1.7016100000000001</v>
      </c>
      <c r="J48" s="17">
        <f>主表[[#This Row],[股價]]/主表[[#This Row],[股價淨值比]]</f>
        <v>23.44202898550725</v>
      </c>
      <c r="K48" s="12">
        <f>主表[[#This Row],[股數]]*主表[[#This Row],[股價]]/總市值</f>
        <v>1.8837677237633976E-2</v>
      </c>
    </row>
    <row r="49" spans="1:11" x14ac:dyDescent="0.6">
      <c r="A49" s="6">
        <v>2887</v>
      </c>
      <c r="B49" s="6" t="s">
        <v>44</v>
      </c>
      <c r="C49" s="7">
        <v>24146</v>
      </c>
      <c r="D49" s="20">
        <v>14.35</v>
      </c>
      <c r="E49" s="8">
        <v>12.06</v>
      </c>
      <c r="F49" s="9">
        <v>5.0199999999999996</v>
      </c>
      <c r="G49" s="10">
        <v>0.93</v>
      </c>
      <c r="H49" s="18">
        <f>主表[[#This Row],[股價]]/主表[[#This Row],[本益比]]</f>
        <v>1.1898839137645107</v>
      </c>
      <c r="I49" s="19">
        <f>主表[[#This Row],[股價]]*主表[[#This Row],[殖利率(%)]]*0.01</f>
        <v>0.72036999999999995</v>
      </c>
      <c r="J49" s="17">
        <f>主表[[#This Row],[股價]]/主表[[#This Row],[股價淨值比]]</f>
        <v>15.43010752688172</v>
      </c>
      <c r="K49" s="12">
        <f>主表[[#This Row],[股數]]*主表[[#This Row],[股價]]/總市值</f>
        <v>7.7638530328963005E-3</v>
      </c>
    </row>
    <row r="50" spans="1:11" x14ac:dyDescent="0.6">
      <c r="A50" s="6">
        <v>2888</v>
      </c>
      <c r="B50" s="6" t="s">
        <v>45</v>
      </c>
      <c r="C50" s="7">
        <v>27200</v>
      </c>
      <c r="D50" s="20">
        <v>9.5399999999999991</v>
      </c>
      <c r="E50" s="8">
        <v>12.08</v>
      </c>
      <c r="F50" s="9">
        <v>2.1</v>
      </c>
      <c r="G50" s="10">
        <v>0.63</v>
      </c>
      <c r="H50" s="18">
        <f>主表[[#This Row],[股價]]/主表[[#This Row],[本益比]]</f>
        <v>0.78973509933774821</v>
      </c>
      <c r="I50" s="19">
        <f>主表[[#This Row],[股價]]*主表[[#This Row],[殖利率(%)]]*0.01</f>
        <v>0.20033999999999999</v>
      </c>
      <c r="J50" s="17">
        <f>主表[[#This Row],[股價]]/主表[[#This Row],[股價淨值比]]</f>
        <v>15.142857142857141</v>
      </c>
      <c r="K50" s="12">
        <f>主表[[#This Row],[股數]]*主表[[#This Row],[股價]]/總市值</f>
        <v>5.8143006807316903E-3</v>
      </c>
    </row>
    <row r="51" spans="1:11" x14ac:dyDescent="0.6">
      <c r="A51" s="6">
        <v>2890</v>
      </c>
      <c r="B51" s="6" t="s">
        <v>46</v>
      </c>
      <c r="C51" s="7">
        <v>25038</v>
      </c>
      <c r="D51" s="20">
        <v>13.05</v>
      </c>
      <c r="E51" s="8">
        <v>13.32</v>
      </c>
      <c r="F51" s="9">
        <v>4.9000000000000004</v>
      </c>
      <c r="G51" s="10">
        <v>1.01</v>
      </c>
      <c r="H51" s="18">
        <f>主表[[#This Row],[股價]]/主表[[#This Row],[本益比]]</f>
        <v>0.97972972972972971</v>
      </c>
      <c r="I51" s="19">
        <f>主表[[#This Row],[股價]]*主表[[#This Row],[殖利率(%)]]*0.01</f>
        <v>0.63945000000000007</v>
      </c>
      <c r="J51" s="17">
        <f>主表[[#This Row],[股價]]/主表[[#This Row],[股價淨值比]]</f>
        <v>12.920792079207921</v>
      </c>
      <c r="K51" s="12">
        <f>主表[[#This Row],[股數]]*主表[[#This Row],[股價]]/總市值</f>
        <v>7.3213362806614918E-3</v>
      </c>
    </row>
    <row r="52" spans="1:11" x14ac:dyDescent="0.6">
      <c r="A52" s="6">
        <v>2891</v>
      </c>
      <c r="B52" s="6" t="s">
        <v>47</v>
      </c>
      <c r="C52" s="7">
        <v>43312</v>
      </c>
      <c r="D52" s="20">
        <v>22.8</v>
      </c>
      <c r="E52" s="8">
        <v>10.6</v>
      </c>
      <c r="F52" s="9">
        <v>4.3899999999999997</v>
      </c>
      <c r="G52" s="10">
        <v>1.21</v>
      </c>
      <c r="H52" s="18">
        <f>主表[[#This Row],[股價]]/主表[[#This Row],[本益比]]</f>
        <v>2.1509433962264151</v>
      </c>
      <c r="I52" s="19">
        <f>主表[[#This Row],[股價]]*主表[[#This Row],[殖利率(%)]]*0.01</f>
        <v>1.00092</v>
      </c>
      <c r="J52" s="17">
        <f>主表[[#This Row],[股價]]/主表[[#This Row],[股價淨值比]]</f>
        <v>18.84297520661157</v>
      </c>
      <c r="K52" s="12">
        <f>主表[[#This Row],[股數]]*主表[[#This Row],[股價]]/總市值</f>
        <v>2.212703861724551E-2</v>
      </c>
    </row>
    <row r="53" spans="1:11" x14ac:dyDescent="0.6">
      <c r="A53" s="6">
        <v>2892</v>
      </c>
      <c r="B53" s="6" t="s">
        <v>48</v>
      </c>
      <c r="C53" s="7">
        <v>23448</v>
      </c>
      <c r="D53" s="20">
        <v>23.9</v>
      </c>
      <c r="E53" s="8">
        <v>16.149999999999999</v>
      </c>
      <c r="F53" s="9">
        <v>4.5999999999999996</v>
      </c>
      <c r="G53" s="10">
        <v>1.38</v>
      </c>
      <c r="H53" s="18">
        <f>主表[[#This Row],[股價]]/主表[[#This Row],[本益比]]</f>
        <v>1.4798761609907121</v>
      </c>
      <c r="I53" s="19">
        <f>主表[[#This Row],[股價]]*主表[[#This Row],[殖利率(%)]]*0.01</f>
        <v>1.0993999999999999</v>
      </c>
      <c r="J53" s="17">
        <f>主表[[#This Row],[股價]]/主表[[#This Row],[股價淨值比]]</f>
        <v>17.318840579710145</v>
      </c>
      <c r="K53" s="12">
        <f>主表[[#This Row],[股數]]*主表[[#This Row],[股價]]/總市值</f>
        <v>1.2556942765934997E-2</v>
      </c>
    </row>
    <row r="54" spans="1:11" x14ac:dyDescent="0.6">
      <c r="A54" s="6">
        <v>2912</v>
      </c>
      <c r="B54" s="6" t="s">
        <v>49</v>
      </c>
      <c r="C54" s="7">
        <v>1340</v>
      </c>
      <c r="D54" s="20">
        <v>297</v>
      </c>
      <c r="E54" s="8">
        <v>29.32</v>
      </c>
      <c r="F54" s="9">
        <v>2.96</v>
      </c>
      <c r="G54" s="10">
        <v>8.89</v>
      </c>
      <c r="H54" s="18">
        <f>主表[[#This Row],[股價]]/主表[[#This Row],[本益比]]</f>
        <v>10.129604365620736</v>
      </c>
      <c r="I54" s="19">
        <f>主表[[#This Row],[股價]]*主表[[#This Row],[殖利率(%)]]*0.01</f>
        <v>8.7911999999999999</v>
      </c>
      <c r="J54" s="17">
        <f>主表[[#This Row],[股價]]/主表[[#This Row],[股價淨值比]]</f>
        <v>33.408323959505061</v>
      </c>
      <c r="K54" s="12">
        <f>主表[[#This Row],[股數]]*主表[[#This Row],[股價]]/總市值</f>
        <v>8.917465874790349E-3</v>
      </c>
    </row>
    <row r="55" spans="1:11" x14ac:dyDescent="0.6">
      <c r="A55" s="6">
        <v>3008</v>
      </c>
      <c r="B55" s="6" t="s">
        <v>50</v>
      </c>
      <c r="C55" s="7">
        <v>244</v>
      </c>
      <c r="D55" s="20">
        <v>4580</v>
      </c>
      <c r="E55" s="8">
        <v>23.05</v>
      </c>
      <c r="F55" s="9">
        <v>1.48</v>
      </c>
      <c r="G55" s="10">
        <v>5.18</v>
      </c>
      <c r="H55" s="18">
        <f>主表[[#This Row],[股價]]/主表[[#This Row],[本益比]]</f>
        <v>198.69848156182212</v>
      </c>
      <c r="I55" s="19">
        <f>主表[[#This Row],[股價]]*主表[[#This Row],[殖利率(%)]]*0.01</f>
        <v>67.783999999999992</v>
      </c>
      <c r="J55" s="17">
        <f>主表[[#This Row],[股價]]/主表[[#This Row],[股價淨值比]]</f>
        <v>884.1698841698842</v>
      </c>
      <c r="K55" s="12">
        <f>主表[[#This Row],[股數]]*主表[[#This Row],[股價]]/總市值</f>
        <v>2.5040068506949374E-2</v>
      </c>
    </row>
    <row r="56" spans="1:11" x14ac:dyDescent="0.6">
      <c r="A56" s="6">
        <v>3045</v>
      </c>
      <c r="B56" s="6" t="s">
        <v>51</v>
      </c>
      <c r="C56" s="7">
        <v>3856</v>
      </c>
      <c r="D56" s="20">
        <v>105.5</v>
      </c>
      <c r="E56" s="8">
        <v>23.39</v>
      </c>
      <c r="F56" s="9">
        <v>5.26</v>
      </c>
      <c r="G56" s="10">
        <v>4.66</v>
      </c>
      <c r="H56" s="18">
        <f>主表[[#This Row],[股價]]/主表[[#This Row],[本益比]]</f>
        <v>4.5104745617785378</v>
      </c>
      <c r="I56" s="19">
        <f>主表[[#This Row],[股價]]*主表[[#This Row],[殖利率(%)]]*0.01</f>
        <v>5.5492999999999997</v>
      </c>
      <c r="J56" s="17">
        <f>主表[[#This Row],[股價]]/主表[[#This Row],[股價淨值比]]</f>
        <v>22.639484978540771</v>
      </c>
      <c r="K56" s="12">
        <f>主表[[#This Row],[股數]]*主表[[#This Row],[股價]]/總市值</f>
        <v>9.1152732740130468E-3</v>
      </c>
    </row>
    <row r="57" spans="1:11" x14ac:dyDescent="0.6">
      <c r="A57" s="6">
        <v>3711</v>
      </c>
      <c r="B57" s="6" t="s">
        <v>52</v>
      </c>
      <c r="C57" s="7">
        <v>8061</v>
      </c>
      <c r="D57" s="20">
        <v>72.8</v>
      </c>
      <c r="E57" s="8">
        <v>19.47</v>
      </c>
      <c r="F57" s="9">
        <v>3.43</v>
      </c>
      <c r="G57" s="10">
        <v>1.54</v>
      </c>
      <c r="H57" s="18">
        <f>主表[[#This Row],[股價]]/主表[[#This Row],[本益比]]</f>
        <v>3.7390857729840783</v>
      </c>
      <c r="I57" s="19">
        <f>主表[[#This Row],[股價]]*主表[[#This Row],[殖利率(%)]]*0.01</f>
        <v>2.4970400000000001</v>
      </c>
      <c r="J57" s="17">
        <f>主表[[#This Row],[股價]]/主表[[#This Row],[股價淨值比]]</f>
        <v>47.272727272727266</v>
      </c>
      <c r="K57" s="12">
        <f>主表[[#This Row],[股數]]*主表[[#This Row],[股價]]/總市值</f>
        <v>1.3149235659919262E-2</v>
      </c>
    </row>
    <row r="58" spans="1:11" x14ac:dyDescent="0.6">
      <c r="A58" s="6">
        <v>4904</v>
      </c>
      <c r="B58" s="6" t="s">
        <v>53</v>
      </c>
      <c r="C58" s="7">
        <v>3813</v>
      </c>
      <c r="D58" s="20">
        <v>66</v>
      </c>
      <c r="E58" s="8">
        <v>26.09</v>
      </c>
      <c r="F58" s="9">
        <v>5.68</v>
      </c>
      <c r="G58" s="10">
        <v>3.18</v>
      </c>
      <c r="H58" s="18">
        <f>主表[[#This Row],[股價]]/主表[[#This Row],[本益比]]</f>
        <v>2.5297048677654272</v>
      </c>
      <c r="I58" s="19">
        <f>主表[[#This Row],[股價]]*主表[[#This Row],[殖利率(%)]]*0.01</f>
        <v>3.7488000000000001</v>
      </c>
      <c r="J58" s="17">
        <f>主表[[#This Row],[股價]]/主表[[#This Row],[股價淨值比]]</f>
        <v>20.754716981132074</v>
      </c>
      <c r="K58" s="12">
        <f>主表[[#This Row],[股數]]*主表[[#This Row],[股價]]/總市值</f>
        <v>5.6388552869942954E-3</v>
      </c>
    </row>
    <row r="59" spans="1:11" x14ac:dyDescent="0.6">
      <c r="A59" s="6">
        <v>4938</v>
      </c>
      <c r="B59" s="6" t="s">
        <v>54</v>
      </c>
      <c r="C59" s="7">
        <v>4779</v>
      </c>
      <c r="D59" s="20">
        <v>64.2</v>
      </c>
      <c r="E59" s="8">
        <v>11.67</v>
      </c>
      <c r="F59" s="9">
        <v>5.45</v>
      </c>
      <c r="G59" s="10">
        <v>1.1000000000000001</v>
      </c>
      <c r="H59" s="18">
        <f>主表[[#This Row],[股價]]/主表[[#This Row],[本益比]]</f>
        <v>5.5012853470437024</v>
      </c>
      <c r="I59" s="19">
        <f>主表[[#This Row],[股價]]*主表[[#This Row],[殖利率(%)]]*0.01</f>
        <v>3.4989000000000003</v>
      </c>
      <c r="J59" s="17">
        <f>主表[[#This Row],[股價]]/主表[[#This Row],[股價淨值比]]</f>
        <v>58.36363636363636</v>
      </c>
      <c r="K59" s="12">
        <f>主表[[#This Row],[股數]]*主表[[#This Row],[股價]]/總市值</f>
        <v>6.8746765075707369E-3</v>
      </c>
    </row>
    <row r="60" spans="1:11" x14ac:dyDescent="0.6">
      <c r="A60" s="6">
        <v>5871</v>
      </c>
      <c r="B60" s="6" t="s">
        <v>55</v>
      </c>
      <c r="C60" s="7">
        <v>2902</v>
      </c>
      <c r="D60" s="20">
        <v>117</v>
      </c>
      <c r="E60" s="8">
        <v>10.49</v>
      </c>
      <c r="F60" s="9">
        <v>3.85</v>
      </c>
      <c r="G60" s="10">
        <v>2.34</v>
      </c>
      <c r="H60" s="18">
        <f>主表[[#This Row],[股價]]/主表[[#This Row],[本益比]]</f>
        <v>11.1534795042898</v>
      </c>
      <c r="I60" s="19">
        <f>主表[[#This Row],[股價]]*主表[[#This Row],[殖利率(%)]]*0.01</f>
        <v>4.5045000000000002</v>
      </c>
      <c r="J60" s="17">
        <f>主表[[#This Row],[股價]]/主表[[#This Row],[股價淨值比]]</f>
        <v>50</v>
      </c>
      <c r="K60" s="12">
        <f>主表[[#This Row],[股數]]*主表[[#This Row],[股價]]/總市值</f>
        <v>7.6078769242953585E-3</v>
      </c>
    </row>
    <row r="61" spans="1:11" x14ac:dyDescent="0.6">
      <c r="A61" s="6">
        <v>5876</v>
      </c>
      <c r="B61" s="6" t="s">
        <v>56</v>
      </c>
      <c r="C61" s="7">
        <v>7821</v>
      </c>
      <c r="D61" s="20">
        <v>50.7</v>
      </c>
      <c r="E61" s="8">
        <v>14.57</v>
      </c>
      <c r="F61" s="9">
        <v>3.94</v>
      </c>
      <c r="G61" s="10">
        <v>1.5</v>
      </c>
      <c r="H61" s="18">
        <f>主表[[#This Row],[股價]]/主表[[#This Row],[本益比]]</f>
        <v>3.4797529169526427</v>
      </c>
      <c r="I61" s="19">
        <f>主表[[#This Row],[股價]]*主表[[#This Row],[殖利率(%)]]*0.01</f>
        <v>1.9975800000000001</v>
      </c>
      <c r="J61" s="17">
        <f>主表[[#This Row],[股價]]/主表[[#This Row],[股價淨值比]]</f>
        <v>33.800000000000004</v>
      </c>
      <c r="K61" s="12">
        <f>主表[[#This Row],[股數]]*主表[[#This Row],[股價]]/總市值</f>
        <v>8.8848572309198487E-3</v>
      </c>
    </row>
    <row r="62" spans="1:11" x14ac:dyDescent="0.6">
      <c r="A62" s="6">
        <v>5880</v>
      </c>
      <c r="B62" s="6" t="s">
        <v>57</v>
      </c>
      <c r="C62" s="7">
        <v>22265</v>
      </c>
      <c r="D62" s="20">
        <v>20.85</v>
      </c>
      <c r="E62" s="8">
        <v>16.55</v>
      </c>
      <c r="F62" s="9">
        <v>5.04</v>
      </c>
      <c r="G62" s="10">
        <v>1.24</v>
      </c>
      <c r="H62" s="18">
        <f>主表[[#This Row],[股價]]/主表[[#This Row],[本益比]]</f>
        <v>1.2598187311178248</v>
      </c>
      <c r="I62" s="19">
        <f>主表[[#This Row],[股價]]*主表[[#This Row],[殖利率(%)]]*0.01</f>
        <v>1.05084</v>
      </c>
      <c r="J62" s="17">
        <f>主表[[#This Row],[股價]]/主表[[#This Row],[股價淨值比]]</f>
        <v>16.81451612903226</v>
      </c>
      <c r="K62" s="12">
        <f>主表[[#This Row],[股數]]*主表[[#This Row],[股價]]/總市值</f>
        <v>1.0401811209334689E-2</v>
      </c>
    </row>
    <row r="63" spans="1:11" x14ac:dyDescent="0.6">
      <c r="A63" s="6">
        <v>6505</v>
      </c>
      <c r="B63" s="6" t="s">
        <v>58</v>
      </c>
      <c r="C63" s="7">
        <v>3258</v>
      </c>
      <c r="D63" s="20">
        <v>87</v>
      </c>
      <c r="E63" s="8">
        <v>32.46</v>
      </c>
      <c r="F63" s="9">
        <v>5.52</v>
      </c>
      <c r="G63" s="10">
        <v>2.5499999999999998</v>
      </c>
      <c r="H63" s="18">
        <f>主表[[#This Row],[股價]]/主表[[#This Row],[本益比]]</f>
        <v>2.6802218114602585</v>
      </c>
      <c r="I63" s="19">
        <f>主表[[#This Row],[股價]]*主表[[#This Row],[殖利率(%)]]*0.01</f>
        <v>4.8023999999999996</v>
      </c>
      <c r="J63" s="17">
        <f>主表[[#This Row],[股價]]/主表[[#This Row],[股價淨值比]]</f>
        <v>34.117647058823529</v>
      </c>
      <c r="K63" s="12">
        <f>主表[[#This Row],[股數]]*主表[[#This Row],[股價]]/總市值</f>
        <v>6.351123253293697E-3</v>
      </c>
    </row>
    <row r="64" spans="1:11" x14ac:dyDescent="0.6">
      <c r="A64" s="6">
        <v>9904</v>
      </c>
      <c r="B64" s="6" t="s">
        <v>59</v>
      </c>
      <c r="C64" s="7">
        <v>6335</v>
      </c>
      <c r="D64" s="20">
        <v>34.049999999999997</v>
      </c>
      <c r="E64" s="8">
        <v>7.39</v>
      </c>
      <c r="F64" s="9">
        <v>4.41</v>
      </c>
      <c r="G64" s="10">
        <v>0.85</v>
      </c>
      <c r="H64" s="18">
        <f>主表[[#This Row],[股價]]/主表[[#This Row],[本益比]]</f>
        <v>4.6075778078484433</v>
      </c>
      <c r="I64" s="19">
        <f>主表[[#This Row],[股價]]*主表[[#This Row],[殖利率(%)]]*0.01</f>
        <v>1.5016049999999999</v>
      </c>
      <c r="J64" s="17">
        <f>主表[[#This Row],[股價]]/主表[[#This Row],[股價淨值比]]</f>
        <v>40.058823529411761</v>
      </c>
      <c r="K64" s="12">
        <f>主表[[#This Row],[股數]]*主表[[#This Row],[股價]]/總市值</f>
        <v>4.833302130978775E-3</v>
      </c>
    </row>
    <row r="65" spans="1:11" x14ac:dyDescent="0.6">
      <c r="A65" s="6">
        <v>9910</v>
      </c>
      <c r="B65" s="6" t="s">
        <v>60</v>
      </c>
      <c r="C65" s="7">
        <v>877</v>
      </c>
      <c r="D65" s="20">
        <v>175</v>
      </c>
      <c r="E65" s="8">
        <v>19.95</v>
      </c>
      <c r="F65" s="9">
        <v>4.4000000000000004</v>
      </c>
      <c r="G65" s="10">
        <v>7.79</v>
      </c>
      <c r="H65" s="18">
        <f>主表[[#This Row],[股價]]/主表[[#This Row],[本益比]]</f>
        <v>8.7719298245614041</v>
      </c>
      <c r="I65" s="19">
        <f>主表[[#This Row],[股價]]*主表[[#This Row],[殖利率(%)]]*0.01</f>
        <v>7.7000000000000011</v>
      </c>
      <c r="J65" s="17">
        <f>主表[[#This Row],[股價]]/主表[[#This Row],[股價淨值比]]</f>
        <v>22.464698331193837</v>
      </c>
      <c r="K65" s="12">
        <f>主表[[#This Row],[股數]]*主表[[#This Row],[股價]]/總市值</f>
        <v>3.4388865649868055E-3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11</vt:i4>
      </vt:variant>
    </vt:vector>
  </HeadingPairs>
  <TitlesOfParts>
    <vt:vector size="12" baseType="lpstr">
      <vt:lpstr>2020-2-26 主表</vt:lpstr>
      <vt:lpstr>本益比</vt:lpstr>
      <vt:lpstr>每股股利</vt:lpstr>
      <vt:lpstr>每股盈餘</vt:lpstr>
      <vt:lpstr>每股淨值</vt:lpstr>
      <vt:lpstr>每股價值</vt:lpstr>
      <vt:lpstr>股價淨值比</vt:lpstr>
      <vt:lpstr>單位數</vt:lpstr>
      <vt:lpstr>總市值</vt:lpstr>
      <vt:lpstr>總股利</vt:lpstr>
      <vt:lpstr>總盈餘</vt:lpstr>
      <vt:lpstr>總淨值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Hsiao</dc:creator>
  <cp:lastModifiedBy>Stanley Hsiao</cp:lastModifiedBy>
  <dcterms:created xsi:type="dcterms:W3CDTF">2020-02-26T12:59:46Z</dcterms:created>
  <dcterms:modified xsi:type="dcterms:W3CDTF">2020-02-28T06:05:11Z</dcterms:modified>
</cp:coreProperties>
</file>