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nl\OneDrive\Smart智富稿件\SC252\"/>
    </mc:Choice>
  </mc:AlternateContent>
  <xr:revisionPtr revIDLastSave="143" documentId="8_{9338A16A-7D72-445E-8EA2-D20305D2DE0F}" xr6:coauthVersionLast="43" xr6:coauthVersionMax="43" xr10:uidLastSave="{A9B92816-0614-4575-87E1-CCBE66A54460}"/>
  <bookViews>
    <workbookView xWindow="-110" yWindow="-110" windowWidth="19420" windowHeight="10420" xr2:uid="{4A027244-8229-4A68-9411-B739A0F6F0C0}"/>
  </bookViews>
  <sheets>
    <sheet name="工作表1" sheetId="1" r:id="rId1"/>
  </sheets>
  <definedNames>
    <definedName name="投資報酬率">工作表1!$B$1</definedName>
    <definedName name="每年提領金額">工作表1!$B$4</definedName>
    <definedName name="退休年齡">工作表1!$B$3</definedName>
    <definedName name="退休金需求">工作表1!$B$5</definedName>
    <definedName name="通貨膨漲率">工作表1!$B$2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1" l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B5" i="1" l="1"/>
  <c r="G14" i="1" l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C58" i="1" l="1"/>
  <c r="D58" i="1" s="1"/>
  <c r="E58" i="1" s="1"/>
  <c r="A60" i="1"/>
  <c r="A61" i="1" s="1"/>
  <c r="A62" i="1" s="1"/>
  <c r="A63" i="1" s="1"/>
  <c r="A64" i="1" s="1"/>
  <c r="A65" i="1" s="1"/>
  <c r="A66" i="1" s="1"/>
  <c r="A67" i="1" s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E14" i="1" l="1"/>
  <c r="A58" i="1"/>
  <c r="D15" i="1" l="1"/>
  <c r="E15" i="1" s="1"/>
  <c r="D16" i="1" s="1"/>
  <c r="J14" i="1"/>
  <c r="E16" i="1" l="1"/>
  <c r="D17" i="1" s="1"/>
  <c r="E17" i="1" s="1"/>
  <c r="D18" i="1" s="1"/>
  <c r="E18" i="1" s="1"/>
  <c r="D19" i="1" s="1"/>
  <c r="E19" i="1" s="1"/>
  <c r="I15" i="1"/>
  <c r="J15" i="1" s="1"/>
  <c r="I16" i="1" s="1"/>
  <c r="J16" i="1" s="1"/>
  <c r="I17" i="1" s="1"/>
  <c r="J17" i="1" s="1"/>
  <c r="I18" i="1" s="1"/>
  <c r="J18" i="1" s="1"/>
  <c r="I19" i="1" s="1"/>
  <c r="J19" i="1" s="1"/>
  <c r="I20" i="1" s="1"/>
  <c r="J20" i="1" s="1"/>
  <c r="I21" i="1" l="1"/>
  <c r="J21" i="1" s="1"/>
  <c r="D20" i="1"/>
  <c r="E20" i="1" s="1"/>
  <c r="I22" i="1" l="1"/>
  <c r="J22" i="1" s="1"/>
  <c r="D21" i="1"/>
  <c r="E21" i="1" s="1"/>
  <c r="I23" i="1" l="1"/>
  <c r="J23" i="1" s="1"/>
  <c r="D22" i="1"/>
  <c r="E22" i="1" s="1"/>
  <c r="I24" i="1" l="1"/>
  <c r="J24" i="1" s="1"/>
  <c r="D23" i="1"/>
  <c r="E23" i="1" s="1"/>
  <c r="I25" i="1" l="1"/>
  <c r="J25" i="1" s="1"/>
  <c r="D24" i="1"/>
  <c r="E24" i="1" s="1"/>
  <c r="I26" i="1" l="1"/>
  <c r="J26" i="1" s="1"/>
  <c r="D25" i="1"/>
  <c r="E25" i="1" s="1"/>
  <c r="I27" i="1" l="1"/>
  <c r="J27" i="1" s="1"/>
  <c r="D26" i="1"/>
  <c r="E26" i="1" s="1"/>
  <c r="I28" i="1" l="1"/>
  <c r="J28" i="1" s="1"/>
  <c r="D27" i="1"/>
  <c r="E27" i="1" s="1"/>
  <c r="I29" i="1" l="1"/>
  <c r="J29" i="1" s="1"/>
  <c r="D28" i="1"/>
  <c r="E28" i="1" s="1"/>
  <c r="I30" i="1" l="1"/>
  <c r="J30" i="1" s="1"/>
  <c r="D29" i="1"/>
  <c r="E29" i="1" s="1"/>
  <c r="I31" i="1" l="1"/>
  <c r="J31" i="1" s="1"/>
  <c r="D30" i="1"/>
  <c r="E30" i="1" s="1"/>
  <c r="I32" i="1" l="1"/>
  <c r="J32" i="1" s="1"/>
  <c r="D31" i="1"/>
  <c r="E31" i="1" s="1"/>
  <c r="I33" i="1" l="1"/>
  <c r="J33" i="1" s="1"/>
  <c r="D32" i="1"/>
  <c r="E32" i="1" s="1"/>
  <c r="I34" i="1" l="1"/>
  <c r="J34" i="1" s="1"/>
  <c r="D33" i="1"/>
  <c r="E33" i="1" s="1"/>
  <c r="I35" i="1" l="1"/>
  <c r="J35" i="1" s="1"/>
  <c r="D34" i="1"/>
  <c r="E34" i="1" s="1"/>
  <c r="I36" i="1" l="1"/>
  <c r="J36" i="1" s="1"/>
  <c r="D35" i="1"/>
  <c r="E35" i="1" s="1"/>
  <c r="I37" i="1" l="1"/>
  <c r="J37" i="1" s="1"/>
  <c r="D36" i="1"/>
  <c r="E36" i="1" s="1"/>
  <c r="I38" i="1" l="1"/>
  <c r="J38" i="1" s="1"/>
  <c r="D37" i="1"/>
  <c r="E37" i="1" s="1"/>
  <c r="I39" i="1" l="1"/>
  <c r="J39" i="1" s="1"/>
  <c r="D38" i="1"/>
  <c r="E38" i="1" s="1"/>
  <c r="I40" i="1" l="1"/>
  <c r="J40" i="1" s="1"/>
  <c r="D39" i="1"/>
  <c r="E39" i="1" s="1"/>
  <c r="I41" i="1" l="1"/>
  <c r="J41" i="1" s="1"/>
  <c r="D40" i="1"/>
  <c r="E40" i="1" s="1"/>
  <c r="I42" i="1" l="1"/>
  <c r="J42" i="1" s="1"/>
  <c r="D41" i="1"/>
  <c r="E41" i="1" s="1"/>
  <c r="I43" i="1" l="1"/>
  <c r="J43" i="1" s="1"/>
  <c r="D42" i="1"/>
  <c r="E42" i="1" s="1"/>
  <c r="I44" i="1" l="1"/>
  <c r="J44" i="1" s="1"/>
  <c r="D43" i="1"/>
  <c r="E43" i="1" s="1"/>
  <c r="I45" i="1" l="1"/>
  <c r="J45" i="1" s="1"/>
  <c r="D44" i="1"/>
  <c r="E44" i="1" s="1"/>
  <c r="I46" i="1" l="1"/>
  <c r="J46" i="1" s="1"/>
  <c r="D45" i="1"/>
  <c r="E45" i="1" s="1"/>
  <c r="I47" i="1" l="1"/>
  <c r="J47" i="1" s="1"/>
  <c r="D46" i="1"/>
  <c r="E46" i="1" s="1"/>
  <c r="I48" i="1" l="1"/>
  <c r="J48" i="1" s="1"/>
  <c r="D47" i="1"/>
  <c r="E47" i="1" s="1"/>
  <c r="I49" i="1" l="1"/>
  <c r="J49" i="1" s="1"/>
  <c r="D48" i="1"/>
  <c r="E48" i="1" s="1"/>
  <c r="I50" i="1" l="1"/>
  <c r="J50" i="1" s="1"/>
  <c r="D49" i="1"/>
  <c r="E49" i="1" s="1"/>
  <c r="I51" i="1" l="1"/>
  <c r="J51" i="1" s="1"/>
  <c r="D50" i="1"/>
  <c r="E50" i="1" s="1"/>
  <c r="I52" i="1" l="1"/>
  <c r="J52" i="1" s="1"/>
  <c r="D51" i="1"/>
  <c r="E51" i="1" s="1"/>
  <c r="I53" i="1" l="1"/>
  <c r="J53" i="1" s="1"/>
  <c r="D52" i="1"/>
  <c r="E52" i="1" s="1"/>
  <c r="D53" i="1" l="1"/>
  <c r="E53" i="1" s="1"/>
</calcChain>
</file>

<file path=xl/sharedStrings.xml><?xml version="1.0" encoding="utf-8"?>
<sst xmlns="http://schemas.openxmlformats.org/spreadsheetml/2006/main" count="18" uniqueCount="17">
  <si>
    <t>投資報酬率</t>
    <phoneticPr fontId="1" type="noConversion"/>
  </si>
  <si>
    <t>退休年齡</t>
    <phoneticPr fontId="1" type="noConversion"/>
  </si>
  <si>
    <t>通貨膨漲率</t>
    <phoneticPr fontId="1" type="noConversion"/>
  </si>
  <si>
    <t>每年提領金額</t>
    <phoneticPr fontId="1" type="noConversion"/>
  </si>
  <si>
    <t>退休金需求</t>
    <phoneticPr fontId="1" type="noConversion"/>
  </si>
  <si>
    <t>年齡</t>
    <phoneticPr fontId="1" type="noConversion"/>
  </si>
  <si>
    <t>提領金額</t>
    <phoneticPr fontId="1" type="noConversion"/>
  </si>
  <si>
    <t>獲利</t>
    <phoneticPr fontId="1" type="noConversion"/>
  </si>
  <si>
    <t>餘額</t>
    <phoneticPr fontId="1" type="noConversion"/>
  </si>
  <si>
    <t>預計退休年齡</t>
    <phoneticPr fontId="1" type="noConversion"/>
  </si>
  <si>
    <t>獲利</t>
    <phoneticPr fontId="1" type="noConversion"/>
  </si>
  <si>
    <t>結餘</t>
    <phoneticPr fontId="1" type="noConversion"/>
  </si>
  <si>
    <t>實際報酬率</t>
    <phoneticPr fontId="1" type="noConversion"/>
  </si>
  <si>
    <t>規劃報酬率</t>
    <phoneticPr fontId="1" type="noConversion"/>
  </si>
  <si>
    <t>規劃表</t>
    <phoneticPr fontId="1" type="noConversion"/>
  </si>
  <si>
    <t>實際狀況</t>
    <phoneticPr fontId="1" type="noConversion"/>
  </si>
  <si>
    <t>可提領金額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</si>
</sst>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b/>
      <sz val="12"/>
      <color theme="0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10" fontId="2" fillId="2" borderId="0" xfId="0" applyNumberFormat="1" applyFont="1" applyFill="1">
      <alignment vertical="center"/>
    </xf>
    <xf numFmtId="176" fontId="2" fillId="0" borderId="0" xfId="0" applyNumberFormat="1" applyFont="1">
      <alignment vertical="center"/>
    </xf>
    <xf numFmtId="176" fontId="2" fillId="2" borderId="0" xfId="0" applyNumberFormat="1" applyFont="1" applyFill="1">
      <alignment vertical="center"/>
    </xf>
    <xf numFmtId="0" fontId="4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0" fontId="2" fillId="0" borderId="0" xfId="1" applyNumberFormat="1" applyFont="1" applyAlignment="1">
      <alignment horizontal="center" vertical="center"/>
    </xf>
    <xf numFmtId="0" fontId="4" fillId="0" borderId="0" xfId="0" applyFont="1">
      <alignment vertical="center"/>
    </xf>
    <xf numFmtId="10" fontId="2" fillId="0" borderId="0" xfId="0" applyNumberFormat="1" applyFont="1" applyAlignment="1">
      <alignment horizontal="right" vertical="center"/>
    </xf>
  </cellXfs>
  <cellStyles count="2">
    <cellStyle name="一般" xfId="0" builtinId="0"/>
    <cellStyle name="百分比" xfId="1" builtin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4" formatCode="0.00%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family val="2"/>
        <charset val="136"/>
        <scheme val="none"/>
      </font>
      <numFmt numFmtId="176" formatCode="#,##0_ ;[Red]\-#,##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微軟正黑體" panose="020B0604030504040204" pitchFamily="34" charset="-120"/>
                <a:ea typeface="微軟正黑體" panose="020B0604030504040204" pitchFamily="34" charset="-120"/>
                <a:cs typeface="+mn-cs"/>
              </a:defRPr>
            </a:pPr>
            <a:r>
              <a:rPr lang="zh-TW" altLang="en-US" sz="1200">
                <a:latin typeface="微軟正黑體" panose="020B0604030504040204" pitchFamily="34" charset="-120"/>
                <a:ea typeface="微軟正黑體" panose="020B0604030504040204" pitchFamily="34" charset="-120"/>
              </a:rPr>
              <a:t>每年可提領金額</a:t>
            </a:r>
          </a:p>
        </c:rich>
      </c:tx>
      <c:layout>
        <c:manualLayout>
          <c:xMode val="edge"/>
          <c:yMode val="edge"/>
          <c:x val="0.39509692132269097"/>
          <c:y val="1.91693290734824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微軟正黑體" panose="020B0604030504040204" pitchFamily="34" charset="-120"/>
              <a:ea typeface="微軟正黑體" panose="020B0604030504040204" pitchFamily="34" charset="-120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6175580674992596"/>
          <c:y val="0.15184257602862253"/>
          <c:w val="0.80914355488916223"/>
          <c:h val="0.656599833966441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工作表1!$G$13</c:f>
              <c:strCache>
                <c:ptCount val="1"/>
                <c:pt idx="0">
                  <c:v>可提領金額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工作表1!$A$14:$A$53</c:f>
              <c:numCache>
                <c:formatCode>#,##0_ ;[Red]\-#,##0\ </c:formatCode>
                <c:ptCount val="40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</c:numCache>
            </c:numRef>
          </c:cat>
          <c:val>
            <c:numRef>
              <c:f>工作表1!$G$14:$G$53</c:f>
              <c:numCache>
                <c:formatCode>#,##0_ ;[Red]\-#,##0\ </c:formatCode>
                <c:ptCount val="40"/>
                <c:pt idx="0">
                  <c:v>480000</c:v>
                </c:pt>
                <c:pt idx="1">
                  <c:v>442489.85310734465</c:v>
                </c:pt>
                <c:pt idx="2">
                  <c:v>451383.81582337985</c:v>
                </c:pt>
                <c:pt idx="3">
                  <c:v>502566.49021933472</c:v>
                </c:pt>
                <c:pt idx="4">
                  <c:v>523251.78623371827</c:v>
                </c:pt>
                <c:pt idx="5">
                  <c:v>567974.14596536197</c:v>
                </c:pt>
                <c:pt idx="6">
                  <c:v>576413.53581784153</c:v>
                </c:pt>
                <c:pt idx="7">
                  <c:v>593382.2384716972</c:v>
                </c:pt>
                <c:pt idx="8">
                  <c:v>650770.90553310851</c:v>
                </c:pt>
                <c:pt idx="9">
                  <c:v>650890.51992177148</c:v>
                </c:pt>
                <c:pt idx="10">
                  <c:v>590039.97873898328</c:v>
                </c:pt>
                <c:pt idx="11">
                  <c:v>569625.92889829527</c:v>
                </c:pt>
                <c:pt idx="12">
                  <c:v>588023.23728891672</c:v>
                </c:pt>
                <c:pt idx="13">
                  <c:v>645061.71278362046</c:v>
                </c:pt>
                <c:pt idx="14">
                  <c:v>666571.54463151481</c:v>
                </c:pt>
                <c:pt idx="15">
                  <c:v>673172.98801928922</c:v>
                </c:pt>
                <c:pt idx="16">
                  <c:v>675541.89770933217</c:v>
                </c:pt>
                <c:pt idx="17">
                  <c:v>698711.83981449495</c:v>
                </c:pt>
                <c:pt idx="18">
                  <c:v>609487.78529584082</c:v>
                </c:pt>
                <c:pt idx="19">
                  <c:v>708741.09202379722</c:v>
                </c:pt>
                <c:pt idx="20">
                  <c:v>806665.35276551975</c:v>
                </c:pt>
                <c:pt idx="21">
                  <c:v>790517.46192982025</c:v>
                </c:pt>
                <c:pt idx="22">
                  <c:v>783807.74027084152</c:v>
                </c:pt>
                <c:pt idx="23">
                  <c:v>788209.16761536046</c:v>
                </c:pt>
                <c:pt idx="24">
                  <c:v>811112.35882214853</c:v>
                </c:pt>
                <c:pt idx="25">
                  <c:v>852381.02243010746</c:v>
                </c:pt>
                <c:pt idx="26">
                  <c:v>873412.52088523877</c:v>
                </c:pt>
                <c:pt idx="27">
                  <c:v>868912.22586237255</c:v>
                </c:pt>
                <c:pt idx="28">
                  <c:v>773189.18959360337</c:v>
                </c:pt>
                <c:pt idx="29">
                  <c:v>821075.08218240016</c:v>
                </c:pt>
                <c:pt idx="30">
                  <c:v>796345.10477306007</c:v>
                </c:pt>
                <c:pt idx="31">
                  <c:v>927924.7115309753</c:v>
                </c:pt>
                <c:pt idx="32">
                  <c:v>1039685.990892597</c:v>
                </c:pt>
                <c:pt idx="33">
                  <c:v>1130133.1897635779</c:v>
                </c:pt>
                <c:pt idx="34">
                  <c:v>1191402.5838130619</c:v>
                </c:pt>
                <c:pt idx="35">
                  <c:v>1301406.0632832502</c:v>
                </c:pt>
                <c:pt idx="36">
                  <c:v>1371712.8715223863</c:v>
                </c:pt>
                <c:pt idx="37">
                  <c:v>1219292.0637992041</c:v>
                </c:pt>
                <c:pt idx="38">
                  <c:v>1147479.2055692947</c:v>
                </c:pt>
                <c:pt idx="39">
                  <c:v>1156109.7186600717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3-4525-A5AD-7D418E945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57061984"/>
        <c:axId val="757062640"/>
      </c:barChart>
      <c:lineChart>
        <c:grouping val="standard"/>
        <c:varyColors val="0"/>
        <c:ser>
          <c:idx val="1"/>
          <c:order val="1"/>
          <c:tx>
            <c:strRef>
              <c:f>工作表1!$B$13</c:f>
              <c:strCache>
                <c:ptCount val="1"/>
                <c:pt idx="0">
                  <c:v>提領金額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工作表1!$A$14:$A$53</c:f>
              <c:numCache>
                <c:formatCode>#,##0_ ;[Red]\-#,##0\ </c:formatCode>
                <c:ptCount val="40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</c:numCache>
            </c:numRef>
          </c:cat>
          <c:val>
            <c:numRef>
              <c:f>工作表1!$B$14:$B$53</c:f>
              <c:numCache>
                <c:formatCode>#,##0_ ;[Red]\-#,##0\ </c:formatCode>
                <c:ptCount val="40"/>
                <c:pt idx="0">
                  <c:v>480000</c:v>
                </c:pt>
                <c:pt idx="1">
                  <c:v>485760</c:v>
                </c:pt>
                <c:pt idx="2">
                  <c:v>491589.12</c:v>
                </c:pt>
                <c:pt idx="3">
                  <c:v>497488.18943999999</c:v>
                </c:pt>
                <c:pt idx="4">
                  <c:v>503458.04771328002</c:v>
                </c:pt>
                <c:pt idx="5">
                  <c:v>509499.54428583937</c:v>
                </c:pt>
                <c:pt idx="6">
                  <c:v>515613.53881726944</c:v>
                </c:pt>
                <c:pt idx="7">
                  <c:v>521800.90128307667</c:v>
                </c:pt>
                <c:pt idx="8">
                  <c:v>528062.51209847361</c:v>
                </c:pt>
                <c:pt idx="9">
                  <c:v>534399.26224365528</c:v>
                </c:pt>
                <c:pt idx="10">
                  <c:v>540812.05339057918</c:v>
                </c:pt>
                <c:pt idx="11">
                  <c:v>547301.79803126608</c:v>
                </c:pt>
                <c:pt idx="12">
                  <c:v>553869.41960764129</c:v>
                </c:pt>
                <c:pt idx="13">
                  <c:v>560515.85264293302</c:v>
                </c:pt>
                <c:pt idx="14">
                  <c:v>567242.04287464824</c:v>
                </c:pt>
                <c:pt idx="15">
                  <c:v>574048.94738914398</c:v>
                </c:pt>
                <c:pt idx="16">
                  <c:v>580937.53475781367</c:v>
                </c:pt>
                <c:pt idx="17">
                  <c:v>587908.78517490742</c:v>
                </c:pt>
                <c:pt idx="18">
                  <c:v>594963.69059700635</c:v>
                </c:pt>
                <c:pt idx="19">
                  <c:v>602103.25488417048</c:v>
                </c:pt>
                <c:pt idx="20">
                  <c:v>609328.49394278054</c:v>
                </c:pt>
                <c:pt idx="21">
                  <c:v>616640.43587009388</c:v>
                </c:pt>
                <c:pt idx="22">
                  <c:v>624040.12110053503</c:v>
                </c:pt>
                <c:pt idx="23">
                  <c:v>631528.60255374142</c:v>
                </c:pt>
                <c:pt idx="24">
                  <c:v>639106.94578438636</c:v>
                </c:pt>
                <c:pt idx="25">
                  <c:v>646776.22913379897</c:v>
                </c:pt>
                <c:pt idx="26">
                  <c:v>654537.54388340458</c:v>
                </c:pt>
                <c:pt idx="27">
                  <c:v>662391.9944100054</c:v>
                </c:pt>
                <c:pt idx="28">
                  <c:v>670340.69834292552</c:v>
                </c:pt>
                <c:pt idx="29">
                  <c:v>678384.78672304063</c:v>
                </c:pt>
                <c:pt idx="30">
                  <c:v>686525.40416371718</c:v>
                </c:pt>
                <c:pt idx="31">
                  <c:v>694763.70901368174</c:v>
                </c:pt>
                <c:pt idx="32">
                  <c:v>703100.8735218459</c:v>
                </c:pt>
                <c:pt idx="33">
                  <c:v>711538.0840041081</c:v>
                </c:pt>
                <c:pt idx="34">
                  <c:v>720076.54101215745</c:v>
                </c:pt>
                <c:pt idx="35">
                  <c:v>728717.45950430341</c:v>
                </c:pt>
                <c:pt idx="36">
                  <c:v>737462.06901835511</c:v>
                </c:pt>
                <c:pt idx="37">
                  <c:v>746311.61384657538</c:v>
                </c:pt>
                <c:pt idx="38">
                  <c:v>755267.35321273434</c:v>
                </c:pt>
                <c:pt idx="39">
                  <c:v>764330.56145128713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23-4525-A5AD-7D418E945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7061984"/>
        <c:axId val="757062640"/>
      </c:lineChart>
      <c:catAx>
        <c:axId val="757061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微軟正黑體" panose="020B0604030504040204" pitchFamily="34" charset="-120"/>
                    <a:ea typeface="微軟正黑體" panose="020B0604030504040204" pitchFamily="34" charset="-120"/>
                    <a:cs typeface="+mn-cs"/>
                  </a:defRPr>
                </a:pPr>
                <a:r>
                  <a:rPr lang="zh-TW" altLang="en-US">
                    <a:latin typeface="微軟正黑體" panose="020B0604030504040204" pitchFamily="34" charset="-120"/>
                    <a:ea typeface="微軟正黑體" panose="020B0604030504040204" pitchFamily="34" charset="-120"/>
                  </a:rPr>
                  <a:t>年齡</a:t>
                </a:r>
                <a:endParaRPr lang="en-US" altLang="zh-TW">
                  <a:latin typeface="微軟正黑體" panose="020B0604030504040204" pitchFamily="34" charset="-120"/>
                  <a:ea typeface="微軟正黑體" panose="020B0604030504040204" pitchFamily="34" charset="-120"/>
                </a:endParaRPr>
              </a:p>
            </c:rich>
          </c:tx>
          <c:layout>
            <c:manualLayout>
              <c:xMode val="edge"/>
              <c:yMode val="edge"/>
              <c:x val="0.54808357051149681"/>
              <c:y val="0.870351437699680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微軟正黑體" panose="020B0604030504040204" pitchFamily="34" charset="-120"/>
                  <a:ea typeface="微軟正黑體" panose="020B0604030504040204" pitchFamily="34" charset="-120"/>
                  <a:cs typeface="+mn-cs"/>
                </a:defRPr>
              </a:pPr>
              <a:endParaRPr lang="zh-TW"/>
            </a:p>
          </c:txPr>
        </c:title>
        <c:numFmt formatCode="#,##0_ ;[Red]\-#,##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7062640"/>
        <c:crosses val="autoZero"/>
        <c:auto val="1"/>
        <c:lblAlgn val="ctr"/>
        <c:lblOffset val="100"/>
        <c:noMultiLvlLbl val="0"/>
      </c:catAx>
      <c:valAx>
        <c:axId val="75706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5706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641350</xdr:colOff>
      <xdr:row>0</xdr:row>
      <xdr:rowOff>95250</xdr:rowOff>
    </xdr:from>
    <xdr:to>
      <xdr:col>9</xdr:col>
      <xdr:colOff>920750</xdr:colOff>
      <xdr:row>10</xdr:row>
      <xdr:rowOff>95250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B74DBEA-9042-4E02-AB21-1D9A929309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0D9A3C-D661-414C-B86A-A874B88AE552}" name="表格1" displayName="表格1" ref="A13:E53" totalsRowShown="0" headerRowDxfId="8" dataDxfId="13">
  <autoFilter ref="A13:E53" xr:uid="{C5BE0011-05E5-40FA-9F46-5F2E21311D21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F1FEA410-3266-4096-B5BC-5042E664B31E}" name="年齡" dataDxfId="9"/>
    <tableColumn id="2" xr3:uid="{3DB8AD1B-175F-428F-8FFE-2055FDA52A01}" name="提領金額" dataDxfId="6"/>
    <tableColumn id="5" xr3:uid="{FAA39CE1-57F2-4A40-9BA6-87E582A3368A}" name="規劃報酬率" dataDxfId="4" dataCellStyle="百分比">
      <calculatedColumnFormula>投資報酬率</calculatedColumnFormula>
    </tableColumn>
    <tableColumn id="3" xr3:uid="{A7787D46-7B41-4BD2-A066-85D66441D949}" name="獲利" dataDxfId="5"/>
    <tableColumn id="4" xr3:uid="{99AB72A6-70F6-45C3-A658-78AF8512E2A1}" name="餘額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9AFF14-FAEE-4E37-9A42-D112AD469515}" name="表格3" displayName="表格3" ref="G13:J53" totalsRowShown="0" headerRowDxfId="7" dataDxfId="11">
  <autoFilter ref="G13:J53" xr:uid="{165ADADA-7045-4928-BB29-1395BABC5F0C}">
    <filterColumn colId="0" hiddenButton="1"/>
    <filterColumn colId="1" hiddenButton="1"/>
    <filterColumn colId="2" hiddenButton="1"/>
    <filterColumn colId="3" hiddenButton="1"/>
  </autoFilter>
  <tableColumns count="4">
    <tableColumn id="1" xr3:uid="{8C511EE6-5DDF-4662-988B-25F626D0508C}" name="可提領金額" dataDxfId="2"/>
    <tableColumn id="2" xr3:uid="{518679E3-7924-4CB3-B9D5-3320933F63B2}" name="實際報酬率" dataDxfId="0"/>
    <tableColumn id="3" xr3:uid="{45568ED3-E222-4C2F-B418-EE6055E809D2}" name="獲利" dataDxfId="1"/>
    <tableColumn id="4" xr3:uid="{E36513F8-B6C2-4A9E-B30A-FE42B0D9D123}" name="結餘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D0E94-F82A-4336-A6E4-0E92B954D55F}">
  <dimension ref="A1:J67"/>
  <sheetViews>
    <sheetView showGridLines="0" tabSelected="1" zoomScaleNormal="100" workbookViewId="0">
      <pane ySplit="6270" topLeftCell="A50" activePane="bottomLeft"/>
      <selection activeCell="M13" sqref="M13"/>
      <selection pane="bottomLeft" activeCell="O54" sqref="O54"/>
    </sheetView>
  </sheetViews>
  <sheetFormatPr defaultColWidth="8.7265625" defaultRowHeight="15.5" x14ac:dyDescent="0.4"/>
  <cols>
    <col min="1" max="1" width="14.7265625" style="1" bestFit="1" customWidth="1"/>
    <col min="2" max="2" width="12.1796875" style="1" bestFit="1" customWidth="1"/>
    <col min="3" max="3" width="12.54296875" style="1" bestFit="1" customWidth="1"/>
    <col min="4" max="4" width="10.1796875" style="1" bestFit="1" customWidth="1"/>
    <col min="5" max="5" width="12.1796875" style="1" bestFit="1" customWidth="1"/>
    <col min="6" max="6" width="3.54296875" style="1" customWidth="1"/>
    <col min="7" max="8" width="12.54296875" style="1" bestFit="1" customWidth="1"/>
    <col min="9" max="9" width="12.1796875" style="1" bestFit="1" customWidth="1"/>
    <col min="10" max="11" width="13.453125" style="1" customWidth="1"/>
    <col min="12" max="16384" width="8.7265625" style="1"/>
  </cols>
  <sheetData>
    <row r="1" spans="1:10" x14ac:dyDescent="0.4">
      <c r="A1" s="1" t="s">
        <v>0</v>
      </c>
      <c r="B1" s="2">
        <v>6.2E-2</v>
      </c>
    </row>
    <row r="2" spans="1:10" x14ac:dyDescent="0.4">
      <c r="A2" s="1" t="s">
        <v>2</v>
      </c>
      <c r="B2" s="2">
        <v>1.2E-2</v>
      </c>
    </row>
    <row r="3" spans="1:10" x14ac:dyDescent="0.4">
      <c r="A3" s="1" t="s">
        <v>1</v>
      </c>
      <c r="B3" s="4">
        <v>60</v>
      </c>
    </row>
    <row r="4" spans="1:10" x14ac:dyDescent="0.4">
      <c r="A4" s="1" t="s">
        <v>3</v>
      </c>
      <c r="B4" s="3">
        <v>480000</v>
      </c>
    </row>
    <row r="5" spans="1:10" ht="17" customHeight="1" x14ac:dyDescent="0.4">
      <c r="A5" s="1" t="s">
        <v>4</v>
      </c>
      <c r="B5" s="3">
        <f>-PV((投資報酬率-通貨膨漲率)/(1+通貨膨漲率),100-退休年齡,每年提領金額,0,1)</f>
        <v>8713925.3855482843</v>
      </c>
    </row>
    <row r="12" spans="1:10" ht="16" x14ac:dyDescent="0.4">
      <c r="A12" s="13" t="s">
        <v>14</v>
      </c>
      <c r="G12" s="13" t="s">
        <v>15</v>
      </c>
    </row>
    <row r="13" spans="1:10" s="11" customFormat="1" x14ac:dyDescent="0.4">
      <c r="A13" s="11" t="s">
        <v>5</v>
      </c>
      <c r="B13" s="11" t="s">
        <v>6</v>
      </c>
      <c r="C13" s="11" t="s">
        <v>13</v>
      </c>
      <c r="D13" s="11" t="s">
        <v>7</v>
      </c>
      <c r="E13" s="11" t="s">
        <v>8</v>
      </c>
      <c r="G13" s="11" t="s">
        <v>16</v>
      </c>
      <c r="H13" s="11" t="s">
        <v>12</v>
      </c>
      <c r="I13" s="11" t="s">
        <v>10</v>
      </c>
      <c r="J13" s="11" t="s">
        <v>11</v>
      </c>
    </row>
    <row r="14" spans="1:10" x14ac:dyDescent="0.4">
      <c r="A14" s="6">
        <f>退休年齡</f>
        <v>60</v>
      </c>
      <c r="B14" s="3">
        <f>每年提領金額</f>
        <v>480000</v>
      </c>
      <c r="C14" s="12"/>
      <c r="D14" s="3"/>
      <c r="E14" s="3">
        <f>退休金需求-表格1[[#This Row],[提領金額]]</f>
        <v>8233925.3855482843</v>
      </c>
      <c r="G14" s="6">
        <f>每年提領金額</f>
        <v>480000</v>
      </c>
      <c r="H14" s="14"/>
      <c r="I14" s="3"/>
      <c r="J14" s="3">
        <f>表格1[[#This Row],[餘額]]</f>
        <v>8233925.3855482843</v>
      </c>
    </row>
    <row r="15" spans="1:10" x14ac:dyDescent="0.4">
      <c r="A15" s="6">
        <f>A14+1</f>
        <v>61</v>
      </c>
      <c r="B15" s="3">
        <f t="shared" ref="B15:B53" si="0">B14*(1+通貨膨漲率)</f>
        <v>485760</v>
      </c>
      <c r="C15" s="12">
        <f>投資報酬率</f>
        <v>6.2E-2</v>
      </c>
      <c r="D15" s="3">
        <f t="shared" ref="D15:D53" si="1">E14*投資報酬率</f>
        <v>510503.37390399363</v>
      </c>
      <c r="E15" s="3">
        <f>E14+表格1[[#This Row],[獲利]]-表格1[[#This Row],[提領金額]]</f>
        <v>8258668.7594522778</v>
      </c>
      <c r="G15" s="6">
        <f>G14*(1+通貨膨漲率)*(1+表格3[[#This Row],[實際報酬率]])/(1+投資報酬率)</f>
        <v>442489.85310734465</v>
      </c>
      <c r="H15" s="14">
        <v>-3.2599999999999997E-2</v>
      </c>
      <c r="I15" s="3">
        <f>J14*表格3[[#This Row],[實際報酬率]]</f>
        <v>-268425.96756887407</v>
      </c>
      <c r="J15" s="3">
        <f>J14+表格3[[#This Row],[獲利]]-表格3[[#This Row],[可提領金額]]</f>
        <v>7523009.5648720656</v>
      </c>
    </row>
    <row r="16" spans="1:10" x14ac:dyDescent="0.4">
      <c r="A16" s="6">
        <f t="shared" ref="A16:A53" si="2">A15+1</f>
        <v>62</v>
      </c>
      <c r="B16" s="3">
        <f t="shared" si="0"/>
        <v>491589.12</v>
      </c>
      <c r="C16" s="12">
        <f>投資報酬率</f>
        <v>6.2E-2</v>
      </c>
      <c r="D16" s="3">
        <f t="shared" si="1"/>
        <v>512037.46308604121</v>
      </c>
      <c r="E16" s="3">
        <f>E15+表格1[[#This Row],[獲利]]-表格1[[#This Row],[提領金額]]</f>
        <v>8279117.1025383184</v>
      </c>
      <c r="G16" s="6">
        <f>G15*(1+通貨膨漲率)*(1+表格3[[#This Row],[實際報酬率]])/(1+投資報酬率)</f>
        <v>451383.81582337985</v>
      </c>
      <c r="H16" s="14">
        <v>7.0499999999999993E-2</v>
      </c>
      <c r="I16" s="3">
        <f>J15*表格3[[#This Row],[實際報酬率]]</f>
        <v>530372.17432348058</v>
      </c>
      <c r="J16" s="3">
        <f>J15+表格3[[#This Row],[獲利]]-表格3[[#This Row],[可提領金額]]</f>
        <v>7601997.9233721662</v>
      </c>
    </row>
    <row r="17" spans="1:10" x14ac:dyDescent="0.4">
      <c r="A17" s="6">
        <f t="shared" si="2"/>
        <v>63</v>
      </c>
      <c r="B17" s="3">
        <f t="shared" si="0"/>
        <v>497488.18943999999</v>
      </c>
      <c r="C17" s="12">
        <f>投資報酬率</f>
        <v>6.2E-2</v>
      </c>
      <c r="D17" s="3">
        <f t="shared" si="1"/>
        <v>513305.26035737572</v>
      </c>
      <c r="E17" s="3">
        <f>E16+表格1[[#This Row],[獲利]]-表格1[[#This Row],[提領金額]]</f>
        <v>8294934.1734556938</v>
      </c>
      <c r="G17" s="6">
        <f>G16*(1+通貨膨漲率)*(1+表格3[[#This Row],[實際報酬率]])/(1+投資報酬率)</f>
        <v>502566.49021933472</v>
      </c>
      <c r="H17" s="14">
        <v>0.16839999999999999</v>
      </c>
      <c r="I17" s="3">
        <f>J16*表格3[[#This Row],[實際報酬率]]</f>
        <v>1280176.4502958728</v>
      </c>
      <c r="J17" s="3">
        <f>J16+表格3[[#This Row],[獲利]]-表格3[[#This Row],[可提領金額]]</f>
        <v>8379607.8834487041</v>
      </c>
    </row>
    <row r="18" spans="1:10" x14ac:dyDescent="0.4">
      <c r="A18" s="6">
        <f t="shared" si="2"/>
        <v>64</v>
      </c>
      <c r="B18" s="3">
        <f t="shared" si="0"/>
        <v>503458.04771328002</v>
      </c>
      <c r="C18" s="12">
        <f>投資報酬率</f>
        <v>6.2E-2</v>
      </c>
      <c r="D18" s="3">
        <f t="shared" si="1"/>
        <v>514285.91875425301</v>
      </c>
      <c r="E18" s="3">
        <f>E17+表格1[[#This Row],[獲利]]-表格1[[#This Row],[提領金額]]</f>
        <v>8305762.0444966666</v>
      </c>
      <c r="G18" s="6">
        <f>G17*(1+通貨膨漲率)*(1+表格3[[#This Row],[實際報酬率]])/(1+投資報酬率)</f>
        <v>523251.78623371827</v>
      </c>
      <c r="H18" s="14">
        <v>9.2600000000000002E-2</v>
      </c>
      <c r="I18" s="3">
        <f>J17*表格3[[#This Row],[實際報酬率]]</f>
        <v>775951.69000735006</v>
      </c>
      <c r="J18" s="3">
        <f>J17+表格3[[#This Row],[獲利]]-表格3[[#This Row],[可提領金額]]</f>
        <v>8632307.787222337</v>
      </c>
    </row>
    <row r="19" spans="1:10" x14ac:dyDescent="0.4">
      <c r="A19" s="6">
        <f t="shared" si="2"/>
        <v>65</v>
      </c>
      <c r="B19" s="3">
        <f t="shared" si="0"/>
        <v>509499.54428583937</v>
      </c>
      <c r="C19" s="12">
        <f>投資報酬率</f>
        <v>6.2E-2</v>
      </c>
      <c r="D19" s="3">
        <f t="shared" si="1"/>
        <v>514957.24675879331</v>
      </c>
      <c r="E19" s="3">
        <f>E18+表格1[[#This Row],[獲利]]-表格1[[#This Row],[提領金額]]</f>
        <v>8311219.7469696198</v>
      </c>
      <c r="G19" s="6">
        <f>G18*(1+通貨膨漲率)*(1+表格3[[#This Row],[實際報酬率]])/(1+投資報酬率)</f>
        <v>567974.14596536197</v>
      </c>
      <c r="H19" s="14">
        <v>0.1391</v>
      </c>
      <c r="I19" s="3">
        <f>J18*表格3[[#This Row],[實際報酬率]]</f>
        <v>1200754.0132026272</v>
      </c>
      <c r="J19" s="3">
        <f>J18+表格3[[#This Row],[獲利]]-表格3[[#This Row],[可提領金額]]</f>
        <v>9265087.6544596013</v>
      </c>
    </row>
    <row r="20" spans="1:10" x14ac:dyDescent="0.4">
      <c r="A20" s="6">
        <f t="shared" si="2"/>
        <v>66</v>
      </c>
      <c r="B20" s="3">
        <f t="shared" si="0"/>
        <v>515613.53881726944</v>
      </c>
      <c r="C20" s="12">
        <f>投資報酬率</f>
        <v>6.2E-2</v>
      </c>
      <c r="D20" s="3">
        <f t="shared" si="1"/>
        <v>515295.62431211642</v>
      </c>
      <c r="E20" s="3">
        <f>E19+表格1[[#This Row],[獲利]]-表格1[[#This Row],[提領金額]]</f>
        <v>8310901.8324644659</v>
      </c>
      <c r="G20" s="6">
        <f>G19*(1+通貨膨漲率)*(1+表格3[[#This Row],[實際報酬率]])/(1+投資報酬率)</f>
        <v>576413.53581784153</v>
      </c>
      <c r="H20" s="14">
        <v>6.5000000000000002E-2</v>
      </c>
      <c r="I20" s="3">
        <f>J19*表格3[[#This Row],[實際報酬率]]</f>
        <v>602230.69753987412</v>
      </c>
      <c r="J20" s="3">
        <f>J19+表格3[[#This Row],[獲利]]-表格3[[#This Row],[可提領金額]]</f>
        <v>9290904.8161816336</v>
      </c>
    </row>
    <row r="21" spans="1:10" x14ac:dyDescent="0.4">
      <c r="A21" s="6">
        <f t="shared" si="2"/>
        <v>67</v>
      </c>
      <c r="B21" s="3">
        <f t="shared" si="0"/>
        <v>521800.90128307667</v>
      </c>
      <c r="C21" s="12">
        <f>投資報酬率</f>
        <v>6.2E-2</v>
      </c>
      <c r="D21" s="3">
        <f t="shared" si="1"/>
        <v>515275.91361279687</v>
      </c>
      <c r="E21" s="3">
        <f>E20+表格1[[#This Row],[獲利]]-表格1[[#This Row],[提領金額]]</f>
        <v>8304376.8447941849</v>
      </c>
      <c r="G21" s="6">
        <f>G20*(1+通貨膨漲率)*(1+表格3[[#This Row],[實際報酬率]])/(1+投資報酬率)</f>
        <v>593382.2384716972</v>
      </c>
      <c r="H21" s="14">
        <v>8.0299999999999996E-2</v>
      </c>
      <c r="I21" s="3">
        <f>J20*表格3[[#This Row],[實際報酬率]]</f>
        <v>746059.6567393851</v>
      </c>
      <c r="J21" s="3">
        <f>J20+表格3[[#This Row],[獲利]]-表格3[[#This Row],[可提領金額]]</f>
        <v>9443582.2344493214</v>
      </c>
    </row>
    <row r="22" spans="1:10" x14ac:dyDescent="0.4">
      <c r="A22" s="6">
        <f t="shared" si="2"/>
        <v>68</v>
      </c>
      <c r="B22" s="3">
        <f t="shared" si="0"/>
        <v>528062.51209847361</v>
      </c>
      <c r="C22" s="12">
        <f>投資報酬率</f>
        <v>6.2E-2</v>
      </c>
      <c r="D22" s="3">
        <f t="shared" si="1"/>
        <v>514871.36437723949</v>
      </c>
      <c r="E22" s="3">
        <f>E21+表格1[[#This Row],[獲利]]-表格1[[#This Row],[提領金額]]</f>
        <v>8291185.6970729502</v>
      </c>
      <c r="G22" s="6">
        <f>G21*(1+通貨膨漲率)*(1+表格3[[#This Row],[實際報酬率]])/(1+投資報酬率)</f>
        <v>650770.90553310851</v>
      </c>
      <c r="H22" s="14">
        <v>0.15090000000000001</v>
      </c>
      <c r="I22" s="3">
        <f>J21*表格3[[#This Row],[實際報酬率]]</f>
        <v>1425036.5591784026</v>
      </c>
      <c r="J22" s="3">
        <f>J21+表格3[[#This Row],[獲利]]-表格3[[#This Row],[可提領金額]]</f>
        <v>10217847.888094615</v>
      </c>
    </row>
    <row r="23" spans="1:10" x14ac:dyDescent="0.4">
      <c r="A23" s="6">
        <f t="shared" si="2"/>
        <v>69</v>
      </c>
      <c r="B23" s="3">
        <f t="shared" si="0"/>
        <v>534399.26224365528</v>
      </c>
      <c r="C23" s="12">
        <f>投資報酬率</f>
        <v>6.2E-2</v>
      </c>
      <c r="D23" s="3">
        <f t="shared" si="1"/>
        <v>514053.51321852289</v>
      </c>
      <c r="E23" s="3">
        <f>E22+表格1[[#This Row],[獲利]]-表格1[[#This Row],[提領金額]]</f>
        <v>8270839.9480478177</v>
      </c>
      <c r="G23" s="6">
        <f>G22*(1+通貨膨漲率)*(1+表格3[[#This Row],[實際報酬率]])/(1+投資報酬率)</f>
        <v>650890.51992177148</v>
      </c>
      <c r="H23" s="14">
        <v>4.9599999999999998E-2</v>
      </c>
      <c r="I23" s="3">
        <f>J22*表格3[[#This Row],[實際報酬率]]</f>
        <v>506805.25524949288</v>
      </c>
      <c r="J23" s="3">
        <f>J22+表格3[[#This Row],[獲利]]-表格3[[#This Row],[可提領金額]]</f>
        <v>10073762.623422336</v>
      </c>
    </row>
    <row r="24" spans="1:10" x14ac:dyDescent="0.4">
      <c r="A24" s="6">
        <f t="shared" si="2"/>
        <v>70</v>
      </c>
      <c r="B24" s="3">
        <f t="shared" si="0"/>
        <v>540812.05339057918</v>
      </c>
      <c r="C24" s="12">
        <f>投資報酬率</f>
        <v>6.2E-2</v>
      </c>
      <c r="D24" s="3">
        <f t="shared" si="1"/>
        <v>512792.07677896472</v>
      </c>
      <c r="E24" s="3">
        <f>E23+表格1[[#This Row],[獲利]]-表格1[[#This Row],[提領金額]]</f>
        <v>8242819.9714362025</v>
      </c>
      <c r="G24" s="6">
        <f>G23*(1+通貨膨漲率)*(1+表格3[[#This Row],[實際報酬率]])/(1+投資報酬率)</f>
        <v>590039.97873898328</v>
      </c>
      <c r="H24" s="14">
        <v>-4.87E-2</v>
      </c>
      <c r="I24" s="3">
        <f>J23*表格3[[#This Row],[實際報酬率]]</f>
        <v>-490592.23976066778</v>
      </c>
      <c r="J24" s="3">
        <f>J23+表格3[[#This Row],[獲利]]-表格3[[#This Row],[可提領金額]]</f>
        <v>8993130.4049226847</v>
      </c>
    </row>
    <row r="25" spans="1:10" x14ac:dyDescent="0.4">
      <c r="A25" s="6">
        <f t="shared" si="2"/>
        <v>71</v>
      </c>
      <c r="B25" s="3">
        <f t="shared" si="0"/>
        <v>547301.79803126608</v>
      </c>
      <c r="C25" s="12">
        <f>投資報酬率</f>
        <v>6.2E-2</v>
      </c>
      <c r="D25" s="3">
        <f t="shared" si="1"/>
        <v>511054.83822904457</v>
      </c>
      <c r="E25" s="3">
        <f>E24+表格1[[#This Row],[獲利]]-表格1[[#This Row],[提領金額]]</f>
        <v>8206573.011633982</v>
      </c>
      <c r="G25" s="6">
        <f>G24*(1+通貨膨漲率)*(1+表格3[[#This Row],[實際報酬率]])/(1+投資報酬率)</f>
        <v>569625.92889829527</v>
      </c>
      <c r="H25" s="14">
        <v>1.3100000000000001E-2</v>
      </c>
      <c r="I25" s="3">
        <f>J24*表格3[[#This Row],[實際報酬率]]</f>
        <v>117810.00830448717</v>
      </c>
      <c r="J25" s="3">
        <f>J24+表格3[[#This Row],[獲利]]-表格3[[#This Row],[可提領金額]]</f>
        <v>8541314.4843288772</v>
      </c>
    </row>
    <row r="26" spans="1:10" x14ac:dyDescent="0.4">
      <c r="A26" s="6">
        <f t="shared" si="2"/>
        <v>72</v>
      </c>
      <c r="B26" s="3">
        <f t="shared" si="0"/>
        <v>553869.41960764129</v>
      </c>
      <c r="C26" s="12">
        <f>投資報酬率</f>
        <v>6.2E-2</v>
      </c>
      <c r="D26" s="3">
        <f t="shared" si="1"/>
        <v>508807.5267213069</v>
      </c>
      <c r="E26" s="3">
        <f>E25+表格1[[#This Row],[獲利]]-表格1[[#This Row],[提領金額]]</f>
        <v>8161511.1187476479</v>
      </c>
      <c r="G26" s="6">
        <f>G25*(1+通貨膨漲率)*(1+表格3[[#This Row],[實際報酬率]])/(1+投資報酬率)</f>
        <v>588023.23728891672</v>
      </c>
      <c r="H26" s="14">
        <v>8.3299999999999999E-2</v>
      </c>
      <c r="I26" s="3">
        <f>J25*表格3[[#This Row],[實際報酬率]]</f>
        <v>711491.49654459546</v>
      </c>
      <c r="J26" s="3">
        <f>J25+表格3[[#This Row],[獲利]]-表格3[[#This Row],[可提領金額]]</f>
        <v>8664782.7435845565</v>
      </c>
    </row>
    <row r="27" spans="1:10" x14ac:dyDescent="0.4">
      <c r="A27" s="6">
        <f t="shared" si="2"/>
        <v>73</v>
      </c>
      <c r="B27" s="3">
        <f t="shared" si="0"/>
        <v>560515.85264293302</v>
      </c>
      <c r="C27" s="12">
        <f>投資報酬率</f>
        <v>6.2E-2</v>
      </c>
      <c r="D27" s="3">
        <f t="shared" si="1"/>
        <v>506013.68936235417</v>
      </c>
      <c r="E27" s="3">
        <f>E26+表格1[[#This Row],[獲利]]-表格1[[#This Row],[提領金額]]</f>
        <v>8107008.9554670695</v>
      </c>
      <c r="G27" s="6">
        <f>G26*(1+通貨膨漲率)*(1+表格3[[#This Row],[實際報酬率]])/(1+投資報酬率)</f>
        <v>645061.71278362046</v>
      </c>
      <c r="H27" s="14">
        <v>0.1512</v>
      </c>
      <c r="I27" s="3">
        <f>J26*表格3[[#This Row],[實際報酬率]]</f>
        <v>1310115.150829985</v>
      </c>
      <c r="J27" s="3">
        <f>J26+表格3[[#This Row],[獲利]]-表格3[[#This Row],[可提領金額]]</f>
        <v>9329836.1816309225</v>
      </c>
    </row>
    <row r="28" spans="1:10" x14ac:dyDescent="0.4">
      <c r="A28" s="6">
        <f t="shared" si="2"/>
        <v>74</v>
      </c>
      <c r="B28" s="3">
        <f t="shared" si="0"/>
        <v>567242.04287464824</v>
      </c>
      <c r="C28" s="12">
        <f>投資報酬率</f>
        <v>6.2E-2</v>
      </c>
      <c r="D28" s="3">
        <f t="shared" si="1"/>
        <v>502634.55523895833</v>
      </c>
      <c r="E28" s="3">
        <f>E27+表格1[[#This Row],[獲利]]-表格1[[#This Row],[提領金額]]</f>
        <v>8042401.4678313797</v>
      </c>
      <c r="G28" s="6">
        <f>G27*(1+通貨膨漲率)*(1+表格3[[#This Row],[實際報酬率]])/(1+投資報酬率)</f>
        <v>666571.54463151481</v>
      </c>
      <c r="H28" s="14">
        <v>8.4400000000000003E-2</v>
      </c>
      <c r="I28" s="3">
        <f>J27*表格3[[#This Row],[實際報酬率]]</f>
        <v>787438.17372964986</v>
      </c>
      <c r="J28" s="3">
        <f>J27+表格3[[#This Row],[獲利]]-表格3[[#This Row],[可提領金額]]</f>
        <v>9450702.8107290585</v>
      </c>
    </row>
    <row r="29" spans="1:10" x14ac:dyDescent="0.4">
      <c r="A29" s="6">
        <f t="shared" si="2"/>
        <v>75</v>
      </c>
      <c r="B29" s="3">
        <f t="shared" si="0"/>
        <v>574048.94738914398</v>
      </c>
      <c r="C29" s="12">
        <f>投資報酬率</f>
        <v>6.2E-2</v>
      </c>
      <c r="D29" s="3">
        <f t="shared" si="1"/>
        <v>498628.89100554556</v>
      </c>
      <c r="E29" s="3">
        <f>E28+表格1[[#This Row],[獲利]]-表格1[[#This Row],[提領金額]]</f>
        <v>7966981.4114477802</v>
      </c>
      <c r="G29" s="6">
        <f>G28*(1+通貨膨漲率)*(1+表格3[[#This Row],[實際報酬率]])/(1+投資報酬率)</f>
        <v>673172.98801928922</v>
      </c>
      <c r="H29" s="14">
        <v>5.9799999999999999E-2</v>
      </c>
      <c r="I29" s="3">
        <f>J28*表格3[[#This Row],[實際報酬率]]</f>
        <v>565152.02808159764</v>
      </c>
      <c r="J29" s="3">
        <f>J28+表格3[[#This Row],[獲利]]-表格3[[#This Row],[可提領金額]]</f>
        <v>9342681.8507913668</v>
      </c>
    </row>
    <row r="30" spans="1:10" x14ac:dyDescent="0.4">
      <c r="A30" s="6">
        <f t="shared" si="2"/>
        <v>76</v>
      </c>
      <c r="B30" s="3">
        <f t="shared" si="0"/>
        <v>580937.53475781367</v>
      </c>
      <c r="C30" s="12">
        <f>投資報酬率</f>
        <v>6.2E-2</v>
      </c>
      <c r="D30" s="3">
        <f t="shared" si="1"/>
        <v>493952.84750976239</v>
      </c>
      <c r="E30" s="3">
        <f>E29+表格1[[#This Row],[獲利]]-表格1[[#This Row],[提領金額]]</f>
        <v>7879996.724199729</v>
      </c>
      <c r="G30" s="6">
        <f>G29*(1+通貨膨漲率)*(1+表格3[[#This Row],[實際報酬率]])/(1+投資報酬率)</f>
        <v>675541.89770933217</v>
      </c>
      <c r="H30" s="14">
        <v>5.3100000000000001E-2</v>
      </c>
      <c r="I30" s="3">
        <f>J29*表格3[[#This Row],[實際報酬率]]</f>
        <v>496096.40627702157</v>
      </c>
      <c r="J30" s="3">
        <f>J29+表格3[[#This Row],[獲利]]-表格3[[#This Row],[可提領金額]]</f>
        <v>9163236.3593590558</v>
      </c>
    </row>
    <row r="31" spans="1:10" x14ac:dyDescent="0.4">
      <c r="A31" s="6">
        <f t="shared" si="2"/>
        <v>77</v>
      </c>
      <c r="B31" s="3">
        <f t="shared" si="0"/>
        <v>587908.78517490742</v>
      </c>
      <c r="C31" s="12">
        <f>投資報酬率</f>
        <v>6.2E-2</v>
      </c>
      <c r="D31" s="3">
        <f t="shared" si="1"/>
        <v>488559.7969003832</v>
      </c>
      <c r="E31" s="3">
        <f>E30+表格1[[#This Row],[獲利]]-表格1[[#This Row],[提領金額]]</f>
        <v>7780647.7359252051</v>
      </c>
      <c r="G31" s="6">
        <f>G30*(1+通貨膨漲率)*(1+表格3[[#This Row],[實際報酬率]])/(1+投資報酬率)</f>
        <v>698711.83981449495</v>
      </c>
      <c r="H31" s="14">
        <v>8.5400000000000004E-2</v>
      </c>
      <c r="I31" s="3">
        <f>J30*表格3[[#This Row],[實際報酬率]]</f>
        <v>782540.38508926344</v>
      </c>
      <c r="J31" s="3">
        <f>J30+表格3[[#This Row],[獲利]]-表格3[[#This Row],[可提領金額]]</f>
        <v>9247064.9046338238</v>
      </c>
    </row>
    <row r="32" spans="1:10" x14ac:dyDescent="0.4">
      <c r="A32" s="6">
        <f t="shared" si="2"/>
        <v>78</v>
      </c>
      <c r="B32" s="3">
        <f t="shared" si="0"/>
        <v>594963.69059700635</v>
      </c>
      <c r="C32" s="12">
        <f>投資報酬率</f>
        <v>6.2E-2</v>
      </c>
      <c r="D32" s="3">
        <f t="shared" si="1"/>
        <v>482400.15962736274</v>
      </c>
      <c r="E32" s="3">
        <f>E31+表格1[[#This Row],[獲利]]-表格1[[#This Row],[提領金額]]</f>
        <v>7668084.204955562</v>
      </c>
      <c r="G32" s="6">
        <f>G31*(1+通貨膨漲率)*(1+表格3[[#This Row],[實際報酬率]])/(1+投資報酬率)</f>
        <v>609487.78529584082</v>
      </c>
      <c r="H32" s="14">
        <v>-8.4599999999999995E-2</v>
      </c>
      <c r="I32" s="3">
        <f>J31*表格3[[#This Row],[實際報酬率]]</f>
        <v>-782301.69093202148</v>
      </c>
      <c r="J32" s="3">
        <f>J31+表格3[[#This Row],[獲利]]-表格3[[#This Row],[可提領金額]]</f>
        <v>7855275.4284059629</v>
      </c>
    </row>
    <row r="33" spans="1:10" x14ac:dyDescent="0.4">
      <c r="A33" s="6">
        <f t="shared" si="2"/>
        <v>79</v>
      </c>
      <c r="B33" s="3">
        <f t="shared" si="0"/>
        <v>602103.25488417048</v>
      </c>
      <c r="C33" s="12">
        <f>投資報酬率</f>
        <v>6.2E-2</v>
      </c>
      <c r="D33" s="3">
        <f t="shared" si="1"/>
        <v>475421.22070724482</v>
      </c>
      <c r="E33" s="3">
        <f>E32+表格1[[#This Row],[獲利]]-表格1[[#This Row],[提領金額]]</f>
        <v>7541402.1707786368</v>
      </c>
      <c r="G33" s="6">
        <f>G32*(1+通貨膨漲率)*(1+表格3[[#This Row],[實際報酬率]])/(1+投資報酬率)</f>
        <v>708741.09202379722</v>
      </c>
      <c r="H33" s="14">
        <v>0.2203</v>
      </c>
      <c r="I33" s="3">
        <f>J32*表格3[[#This Row],[實際報酬率]]</f>
        <v>1730517.1768778337</v>
      </c>
      <c r="J33" s="3">
        <f>J32+表格3[[#This Row],[獲利]]-表格3[[#This Row],[可提領金額]]</f>
        <v>8877051.5132599995</v>
      </c>
    </row>
    <row r="34" spans="1:10" x14ac:dyDescent="0.4">
      <c r="A34" s="6">
        <f t="shared" si="2"/>
        <v>80</v>
      </c>
      <c r="B34" s="3">
        <f t="shared" si="0"/>
        <v>609328.49394278054</v>
      </c>
      <c r="C34" s="12">
        <f>投資報酬率</f>
        <v>6.2E-2</v>
      </c>
      <c r="D34" s="3">
        <f t="shared" si="1"/>
        <v>467566.9345882755</v>
      </c>
      <c r="E34" s="3">
        <f>E33+表格1[[#This Row],[獲利]]-表格1[[#This Row],[提領金額]]</f>
        <v>7399640.6114241323</v>
      </c>
      <c r="G34" s="6">
        <f>G33*(1+通貨膨漲率)*(1+表格3[[#This Row],[實際報酬率]])/(1+投資報酬率)</f>
        <v>806665.35276551975</v>
      </c>
      <c r="H34" s="14">
        <v>0.19439999999999999</v>
      </c>
      <c r="I34" s="3">
        <f>J33*表格3[[#This Row],[實際報酬率]]</f>
        <v>1725698.8141777439</v>
      </c>
      <c r="J34" s="3">
        <f>J33+表格3[[#This Row],[獲利]]-表格3[[#This Row],[可提領金額]]</f>
        <v>9796084.9746722244</v>
      </c>
    </row>
    <row r="35" spans="1:10" x14ac:dyDescent="0.4">
      <c r="A35" s="6">
        <f t="shared" si="2"/>
        <v>81</v>
      </c>
      <c r="B35" s="3">
        <f t="shared" si="0"/>
        <v>616640.43587009388</v>
      </c>
      <c r="C35" s="12">
        <f>投資報酬率</f>
        <v>6.2E-2</v>
      </c>
      <c r="D35" s="3">
        <f t="shared" si="1"/>
        <v>458777.71790829621</v>
      </c>
      <c r="E35" s="3">
        <f>E34+表格1[[#This Row],[獲利]]-表格1[[#This Row],[提領金額]]</f>
        <v>7241777.8934623338</v>
      </c>
      <c r="G35" s="6">
        <f>G34*(1+通貨膨漲率)*(1+表格3[[#This Row],[實際報酬率]])/(1+投資報酬率)</f>
        <v>790517.46192982025</v>
      </c>
      <c r="H35" s="14">
        <v>2.8400000000000002E-2</v>
      </c>
      <c r="I35" s="3">
        <f>J34*表格3[[#This Row],[實際報酬率]]</f>
        <v>278208.81328069116</v>
      </c>
      <c r="J35" s="3">
        <f>J34+表格3[[#This Row],[獲利]]-表格3[[#This Row],[可提領金額]]</f>
        <v>9283776.3260230944</v>
      </c>
    </row>
    <row r="36" spans="1:10" x14ac:dyDescent="0.4">
      <c r="A36" s="6">
        <f t="shared" si="2"/>
        <v>82</v>
      </c>
      <c r="B36" s="3">
        <f t="shared" si="0"/>
        <v>624040.12110053503</v>
      </c>
      <c r="C36" s="12">
        <f>投資報酬率</f>
        <v>6.2E-2</v>
      </c>
      <c r="D36" s="3">
        <f t="shared" si="1"/>
        <v>448990.2293946647</v>
      </c>
      <c r="E36" s="3">
        <f>E35+表格1[[#This Row],[獲利]]-表格1[[#This Row],[提領金額]]</f>
        <v>7066728.0017564641</v>
      </c>
      <c r="G36" s="6">
        <f>G35*(1+通貨膨漲率)*(1+表格3[[#This Row],[實際報酬率]])/(1+投資報酬率)</f>
        <v>783807.74027084152</v>
      </c>
      <c r="H36" s="14">
        <v>4.0500000000000001E-2</v>
      </c>
      <c r="I36" s="3">
        <f>J35*表格3[[#This Row],[實際報酬率]]</f>
        <v>375992.9412039353</v>
      </c>
      <c r="J36" s="3">
        <f>J35+表格3[[#This Row],[獲利]]-表格3[[#This Row],[可提領金額]]</f>
        <v>8875961.5269561876</v>
      </c>
    </row>
    <row r="37" spans="1:10" x14ac:dyDescent="0.4">
      <c r="A37" s="6">
        <f t="shared" si="2"/>
        <v>83</v>
      </c>
      <c r="B37" s="3">
        <f t="shared" si="0"/>
        <v>631528.60255374142</v>
      </c>
      <c r="C37" s="12">
        <f>投資報酬率</f>
        <v>6.2E-2</v>
      </c>
      <c r="D37" s="3">
        <f t="shared" si="1"/>
        <v>438137.13610890077</v>
      </c>
      <c r="E37" s="3">
        <f>E36+表格1[[#This Row],[獲利]]-表格1[[#This Row],[提領金額]]</f>
        <v>6873336.5353116235</v>
      </c>
      <c r="G37" s="6">
        <f>G36*(1+通貨膨漲率)*(1+表格3[[#This Row],[實際報酬率]])/(1+投資報酬率)</f>
        <v>788209.16761536046</v>
      </c>
      <c r="H37" s="14">
        <v>5.5300000000000002E-2</v>
      </c>
      <c r="I37" s="3">
        <f>J36*表格3[[#This Row],[實際報酬率]]</f>
        <v>490840.67244067718</v>
      </c>
      <c r="J37" s="3">
        <f>J36+表格3[[#This Row],[獲利]]-表格3[[#This Row],[可提領金額]]</f>
        <v>8578593.0317815058</v>
      </c>
    </row>
    <row r="38" spans="1:10" x14ac:dyDescent="0.4">
      <c r="A38" s="6">
        <f t="shared" si="2"/>
        <v>84</v>
      </c>
      <c r="B38" s="3">
        <f t="shared" si="0"/>
        <v>639106.94578438636</v>
      </c>
      <c r="C38" s="12">
        <f>投資報酬率</f>
        <v>6.2E-2</v>
      </c>
      <c r="D38" s="3">
        <f t="shared" si="1"/>
        <v>426146.86518932064</v>
      </c>
      <c r="E38" s="3">
        <f>E37+表格1[[#This Row],[獲利]]-表格1[[#This Row],[提領金額]]</f>
        <v>6660376.4547165576</v>
      </c>
      <c r="G38" s="6">
        <f>G37*(1+通貨膨漲率)*(1+表格3[[#This Row],[實際報酬率]])/(1+投資報酬率)</f>
        <v>811112.35882214853</v>
      </c>
      <c r="H38" s="14">
        <v>7.9899999999999999E-2</v>
      </c>
      <c r="I38" s="3">
        <f>J37*表格3[[#This Row],[實際報酬率]]</f>
        <v>685429.58323934232</v>
      </c>
      <c r="J38" s="3">
        <f>J37+表格3[[#This Row],[獲利]]-表格3[[#This Row],[可提領金額]]</f>
        <v>8452910.2561987005</v>
      </c>
    </row>
    <row r="39" spans="1:10" x14ac:dyDescent="0.4">
      <c r="A39" s="6">
        <f t="shared" si="2"/>
        <v>85</v>
      </c>
      <c r="B39" s="3">
        <f t="shared" si="0"/>
        <v>646776.22913379897</v>
      </c>
      <c r="C39" s="12">
        <f>投資報酬率</f>
        <v>6.2E-2</v>
      </c>
      <c r="D39" s="3">
        <f t="shared" si="1"/>
        <v>412943.34019242658</v>
      </c>
      <c r="E39" s="3">
        <f>E38+表格1[[#This Row],[獲利]]-表格1[[#This Row],[提領金額]]</f>
        <v>6426543.5657751858</v>
      </c>
      <c r="G39" s="6">
        <f>G38*(1+通貨膨漲率)*(1+表格3[[#This Row],[實際報酬率]])/(1+投資報酬率)</f>
        <v>852381.02243010746</v>
      </c>
      <c r="H39" s="14">
        <v>0.1028</v>
      </c>
      <c r="I39" s="3">
        <f>J38*表格3[[#This Row],[實際報酬率]]</f>
        <v>868959.17433722643</v>
      </c>
      <c r="J39" s="3">
        <f>J38+表格3[[#This Row],[獲利]]-表格3[[#This Row],[可提領金額]]</f>
        <v>8469488.4081058204</v>
      </c>
    </row>
    <row r="40" spans="1:10" x14ac:dyDescent="0.4">
      <c r="A40" s="6">
        <f t="shared" si="2"/>
        <v>86</v>
      </c>
      <c r="B40" s="3">
        <f t="shared" si="0"/>
        <v>654537.54388340458</v>
      </c>
      <c r="C40" s="12">
        <f>投資報酬率</f>
        <v>6.2E-2</v>
      </c>
      <c r="D40" s="3">
        <f t="shared" si="1"/>
        <v>398445.70107806154</v>
      </c>
      <c r="E40" s="3">
        <f>E39+表格1[[#This Row],[獲利]]-表格1[[#This Row],[提領金額]]</f>
        <v>6170451.7229698431</v>
      </c>
      <c r="G40" s="6">
        <f>G39*(1+通貨膨漲率)*(1+表格3[[#This Row],[實際報酬率]])/(1+投資報酬率)</f>
        <v>873412.52088523877</v>
      </c>
      <c r="H40" s="14">
        <v>7.5300000000000006E-2</v>
      </c>
      <c r="I40" s="3">
        <f>J39*表格3[[#This Row],[實際報酬率]]</f>
        <v>637752.47713036835</v>
      </c>
      <c r="J40" s="3">
        <f>J39+表格3[[#This Row],[獲利]]-表格3[[#This Row],[可提領金額]]</f>
        <v>8233828.3643509503</v>
      </c>
    </row>
    <row r="41" spans="1:10" x14ac:dyDescent="0.4">
      <c r="A41" s="6">
        <f t="shared" si="2"/>
        <v>87</v>
      </c>
      <c r="B41" s="3">
        <f t="shared" si="0"/>
        <v>662391.9944100054</v>
      </c>
      <c r="C41" s="12">
        <f>投資報酬率</f>
        <v>6.2E-2</v>
      </c>
      <c r="D41" s="3">
        <f t="shared" si="1"/>
        <v>382568.00682413025</v>
      </c>
      <c r="E41" s="3">
        <f>E40+表格1[[#This Row],[獲利]]-表格1[[#This Row],[提領金額]]</f>
        <v>5890627.7353839679</v>
      </c>
      <c r="G41" s="6">
        <f>G40*(1+通貨膨漲率)*(1+表格3[[#This Row],[實際報酬率]])/(1+投資報酬率)</f>
        <v>868912.22586237255</v>
      </c>
      <c r="H41" s="14">
        <v>4.3999999999999997E-2</v>
      </c>
      <c r="I41" s="3">
        <f>J40*表格3[[#This Row],[實際報酬率]]</f>
        <v>362288.44803144177</v>
      </c>
      <c r="J41" s="3">
        <f>J40+表格3[[#This Row],[獲利]]-表格3[[#This Row],[可提領金額]]</f>
        <v>7727204.5865200199</v>
      </c>
    </row>
    <row r="42" spans="1:10" x14ac:dyDescent="0.4">
      <c r="A42" s="6">
        <f t="shared" si="2"/>
        <v>88</v>
      </c>
      <c r="B42" s="3">
        <f t="shared" si="0"/>
        <v>670340.69834292552</v>
      </c>
      <c r="C42" s="12">
        <f>投資報酬率</f>
        <v>6.2E-2</v>
      </c>
      <c r="D42" s="3">
        <f t="shared" si="1"/>
        <v>365218.91959380603</v>
      </c>
      <c r="E42" s="3">
        <f>E41+表格1[[#This Row],[獲利]]-表格1[[#This Row],[提領金額]]</f>
        <v>5585505.9566348484</v>
      </c>
      <c r="G42" s="6">
        <f>G41*(1+通貨膨漲率)*(1+表格3[[#This Row],[實際報酬率]])/(1+投資報酬率)</f>
        <v>773189.18959360337</v>
      </c>
      <c r="H42" s="14">
        <v>-6.6199999999999995E-2</v>
      </c>
      <c r="I42" s="3">
        <f>J41*表格3[[#This Row],[實際報酬率]]</f>
        <v>-511540.9436276253</v>
      </c>
      <c r="J42" s="3">
        <f>J41+表格3[[#This Row],[獲利]]-表格3[[#This Row],[可提領金額]]</f>
        <v>6442474.4532987904</v>
      </c>
    </row>
    <row r="43" spans="1:10" x14ac:dyDescent="0.4">
      <c r="A43" s="6">
        <f t="shared" si="2"/>
        <v>89</v>
      </c>
      <c r="B43" s="3">
        <f t="shared" si="0"/>
        <v>678384.78672304063</v>
      </c>
      <c r="C43" s="12">
        <f>投資報酬率</f>
        <v>6.2E-2</v>
      </c>
      <c r="D43" s="3">
        <f t="shared" si="1"/>
        <v>346301.36931136058</v>
      </c>
      <c r="E43" s="3">
        <f>E42+表格1[[#This Row],[獲利]]-表格1[[#This Row],[提領金額]]</f>
        <v>5253422.539223168</v>
      </c>
      <c r="G43" s="6">
        <f>G42*(1+通貨膨漲率)*(1+表格3[[#This Row],[實際報酬率]])/(1+投資報酬率)</f>
        <v>821075.08218240016</v>
      </c>
      <c r="H43" s="14">
        <v>0.1144</v>
      </c>
      <c r="I43" s="3">
        <f>J42*表格3[[#This Row],[實際報酬率]]</f>
        <v>737019.07745738165</v>
      </c>
      <c r="J43" s="3">
        <f>J42+表格3[[#This Row],[獲利]]-表格3[[#This Row],[可提領金額]]</f>
        <v>6358418.4485737719</v>
      </c>
    </row>
    <row r="44" spans="1:10" x14ac:dyDescent="0.4">
      <c r="A44" s="6">
        <f t="shared" si="2"/>
        <v>90</v>
      </c>
      <c r="B44" s="3">
        <f t="shared" si="0"/>
        <v>686525.40416371718</v>
      </c>
      <c r="C44" s="12">
        <f>投資報酬率</f>
        <v>6.2E-2</v>
      </c>
      <c r="D44" s="3">
        <f t="shared" si="1"/>
        <v>325712.19743183639</v>
      </c>
      <c r="E44" s="3">
        <f>E43+表格1[[#This Row],[獲利]]-表格1[[#This Row],[提領金額]]</f>
        <v>4892609.332491287</v>
      </c>
      <c r="G44" s="6">
        <f>G43*(1+通貨膨漲率)*(1+表格3[[#This Row],[實際報酬率]])/(1+投資報酬率)</f>
        <v>796345.10477306007</v>
      </c>
      <c r="H44" s="14">
        <v>1.78E-2</v>
      </c>
      <c r="I44" s="3">
        <f>J43*表格3[[#This Row],[實際報酬率]]</f>
        <v>113179.84838461314</v>
      </c>
      <c r="J44" s="3">
        <f>J43+表格3[[#This Row],[獲利]]-表格3[[#This Row],[可提領金額]]</f>
        <v>5675253.1921853246</v>
      </c>
    </row>
    <row r="45" spans="1:10" x14ac:dyDescent="0.4">
      <c r="A45" s="6">
        <f t="shared" si="2"/>
        <v>91</v>
      </c>
      <c r="B45" s="3">
        <f t="shared" si="0"/>
        <v>694763.70901368174</v>
      </c>
      <c r="C45" s="12">
        <f>投資報酬率</f>
        <v>6.2E-2</v>
      </c>
      <c r="D45" s="3">
        <f t="shared" si="1"/>
        <v>303341.77861445979</v>
      </c>
      <c r="E45" s="3">
        <f>E44+表格1[[#This Row],[獲利]]-表格1[[#This Row],[提領金額]]</f>
        <v>4501187.4020920647</v>
      </c>
      <c r="G45" s="6">
        <f>G44*(1+通貨膨漲率)*(1+表格3[[#This Row],[實際報酬率]])/(1+投資報酬率)</f>
        <v>927924.7115309753</v>
      </c>
      <c r="H45" s="14">
        <v>0.2228</v>
      </c>
      <c r="I45" s="3">
        <f>J44*表格3[[#This Row],[實際報酬率]]</f>
        <v>1264446.4112188902</v>
      </c>
      <c r="J45" s="3">
        <f>J44+表格3[[#This Row],[獲利]]-表格3[[#This Row],[可提領金額]]</f>
        <v>6011774.8918732395</v>
      </c>
    </row>
    <row r="46" spans="1:10" x14ac:dyDescent="0.4">
      <c r="A46" s="6">
        <f t="shared" si="2"/>
        <v>92</v>
      </c>
      <c r="B46" s="3">
        <f t="shared" si="0"/>
        <v>703100.8735218459</v>
      </c>
      <c r="C46" s="12">
        <f>投資報酬率</f>
        <v>6.2E-2</v>
      </c>
      <c r="D46" s="3">
        <f t="shared" si="1"/>
        <v>279073.61892970803</v>
      </c>
      <c r="E46" s="3">
        <f>E45+表格1[[#This Row],[獲利]]-表格1[[#This Row],[提領金額]]</f>
        <v>4077160.1474999273</v>
      </c>
      <c r="G46" s="6">
        <f>G45*(1+通貨膨漲率)*(1+表格3[[#This Row],[實際報酬率]])/(1+投資報酬率)</f>
        <v>1039685.990892597</v>
      </c>
      <c r="H46" s="14">
        <v>0.17580000000000001</v>
      </c>
      <c r="I46" s="3">
        <f>J45*表格3[[#This Row],[實際報酬率]]</f>
        <v>1056870.0259913155</v>
      </c>
      <c r="J46" s="3">
        <f>J45+表格3[[#This Row],[獲利]]-表格3[[#This Row],[可提領金額]]</f>
        <v>6028958.926971959</v>
      </c>
    </row>
    <row r="47" spans="1:10" x14ac:dyDescent="0.4">
      <c r="A47" s="6">
        <f t="shared" si="2"/>
        <v>93</v>
      </c>
      <c r="B47" s="3">
        <f t="shared" si="0"/>
        <v>711538.0840041081</v>
      </c>
      <c r="C47" s="12">
        <f>投資報酬率</f>
        <v>6.2E-2</v>
      </c>
      <c r="D47" s="3">
        <f t="shared" si="1"/>
        <v>252783.92914499549</v>
      </c>
      <c r="E47" s="3">
        <f>E46+表格1[[#This Row],[獲利]]-表格1[[#This Row],[提領金額]]</f>
        <v>3618405.9926408147</v>
      </c>
      <c r="G47" s="6">
        <f>G46*(1+通貨膨漲率)*(1+表格3[[#This Row],[實際報酬率]])/(1+投資報酬率)</f>
        <v>1130133.1897635779</v>
      </c>
      <c r="H47" s="14">
        <v>0.14069999999999999</v>
      </c>
      <c r="I47" s="3">
        <f>J46*表格3[[#This Row],[實際報酬率]]</f>
        <v>848274.52102495462</v>
      </c>
      <c r="J47" s="3">
        <f>J46+表格3[[#This Row],[獲利]]-表格3[[#This Row],[可提領金額]]</f>
        <v>5747100.2582333358</v>
      </c>
    </row>
    <row r="48" spans="1:10" x14ac:dyDescent="0.4">
      <c r="A48" s="6">
        <f t="shared" si="2"/>
        <v>94</v>
      </c>
      <c r="B48" s="3">
        <f t="shared" si="0"/>
        <v>720076.54101215745</v>
      </c>
      <c r="C48" s="12">
        <f>投資報酬率</f>
        <v>6.2E-2</v>
      </c>
      <c r="D48" s="3">
        <f t="shared" si="1"/>
        <v>224341.17154373051</v>
      </c>
      <c r="E48" s="3">
        <f>E47+表格1[[#This Row],[獲利]]-表格1[[#This Row],[提領金額]]</f>
        <v>3122670.6231723875</v>
      </c>
      <c r="G48" s="6">
        <f>G47*(1+通貨膨漲率)*(1+表格3[[#This Row],[實際報酬率]])/(1+投資報酬率)</f>
        <v>1191402.5838130619</v>
      </c>
      <c r="H48" s="14">
        <v>0.10630000000000001</v>
      </c>
      <c r="I48" s="3">
        <f>J47*表格3[[#This Row],[實際報酬率]]</f>
        <v>610916.75745020364</v>
      </c>
      <c r="J48" s="3">
        <f>J47+表格3[[#This Row],[獲利]]-表格3[[#This Row],[可提領金額]]</f>
        <v>5166614.4318704773</v>
      </c>
    </row>
    <row r="49" spans="1:10" x14ac:dyDescent="0.4">
      <c r="A49" s="6">
        <f t="shared" si="2"/>
        <v>95</v>
      </c>
      <c r="B49" s="3">
        <f t="shared" si="0"/>
        <v>728717.45950430341</v>
      </c>
      <c r="C49" s="12">
        <f>投資報酬率</f>
        <v>6.2E-2</v>
      </c>
      <c r="D49" s="3">
        <f t="shared" si="1"/>
        <v>193605.57863668803</v>
      </c>
      <c r="E49" s="3">
        <f>E48+表格1[[#This Row],[獲利]]-表格1[[#This Row],[提領金額]]</f>
        <v>2587558.7423047721</v>
      </c>
      <c r="G49" s="6">
        <f>G48*(1+通貨膨漲率)*(1+表格3[[#This Row],[實際報酬率]])/(1+投資報酬率)</f>
        <v>1301406.0632832502</v>
      </c>
      <c r="H49" s="14">
        <v>0.14630000000000001</v>
      </c>
      <c r="I49" s="3">
        <f>J48*表格3[[#This Row],[實際報酬率]]</f>
        <v>755875.69138265087</v>
      </c>
      <c r="J49" s="3">
        <f>J48+表格3[[#This Row],[獲利]]-表格3[[#This Row],[可提領金額]]</f>
        <v>4621084.0599698778</v>
      </c>
    </row>
    <row r="50" spans="1:10" x14ac:dyDescent="0.4">
      <c r="A50" s="6">
        <f t="shared" si="2"/>
        <v>96</v>
      </c>
      <c r="B50" s="3">
        <f t="shared" si="0"/>
        <v>737462.06901835511</v>
      </c>
      <c r="C50" s="12">
        <f>投資報酬率</f>
        <v>6.2E-2</v>
      </c>
      <c r="D50" s="3">
        <f t="shared" si="1"/>
        <v>160428.64202289586</v>
      </c>
      <c r="E50" s="3">
        <f>E49+表格1[[#This Row],[獲利]]-表格1[[#This Row],[提領金額]]</f>
        <v>2010525.3153093127</v>
      </c>
      <c r="G50" s="6">
        <f>G49*(1+通貨膨漲率)*(1+表格3[[#This Row],[實際報酬率]])/(1+投資報酬率)</f>
        <v>1371712.8715223863</v>
      </c>
      <c r="H50" s="14">
        <v>0.1061</v>
      </c>
      <c r="I50" s="3">
        <f>J49*表格3[[#This Row],[實際報酬率]]</f>
        <v>490297.01876280404</v>
      </c>
      <c r="J50" s="3">
        <f>J49+表格3[[#This Row],[獲利]]-表格3[[#This Row],[可提領金額]]</f>
        <v>3739668.2072102949</v>
      </c>
    </row>
    <row r="51" spans="1:10" x14ac:dyDescent="0.4">
      <c r="A51" s="6">
        <f t="shared" si="2"/>
        <v>97</v>
      </c>
      <c r="B51" s="3">
        <f t="shared" si="0"/>
        <v>746311.61384657538</v>
      </c>
      <c r="C51" s="12">
        <f>投資報酬率</f>
        <v>6.2E-2</v>
      </c>
      <c r="D51" s="3">
        <f t="shared" si="1"/>
        <v>124652.56954917738</v>
      </c>
      <c r="E51" s="3">
        <f>E50+表格1[[#This Row],[獲利]]-表格1[[#This Row],[提領金額]]</f>
        <v>1388866.2710119146</v>
      </c>
      <c r="G51" s="6">
        <f>G50*(1+通貨膨漲率)*(1+表格3[[#This Row],[實際報酬率]])/(1+投資報酬率)</f>
        <v>1219292.0637992041</v>
      </c>
      <c r="H51" s="14">
        <v>-6.7199999999999996E-2</v>
      </c>
      <c r="I51" s="3">
        <f>J50*表格3[[#This Row],[實際報酬率]]</f>
        <v>-251305.7035245318</v>
      </c>
      <c r="J51" s="3">
        <f>J50+表格3[[#This Row],[獲利]]-表格3[[#This Row],[可提領金額]]</f>
        <v>2269070.4398865588</v>
      </c>
    </row>
    <row r="52" spans="1:10" x14ac:dyDescent="0.4">
      <c r="A52" s="6">
        <f t="shared" si="2"/>
        <v>98</v>
      </c>
      <c r="B52" s="3">
        <f t="shared" si="0"/>
        <v>755267.35321273434</v>
      </c>
      <c r="C52" s="12">
        <f>投資報酬率</f>
        <v>6.2E-2</v>
      </c>
      <c r="D52" s="3">
        <f t="shared" si="1"/>
        <v>86109.708802738707</v>
      </c>
      <c r="E52" s="3">
        <f>E51+表格1[[#This Row],[獲利]]-表格1[[#This Row],[提領金額]]</f>
        <v>719708.62660191895</v>
      </c>
      <c r="G52" s="6">
        <f>G51*(1+通貨膨漲率)*(1+表格3[[#This Row],[實際報酬率]])/(1+投資報酬率)</f>
        <v>1147479.2055692947</v>
      </c>
      <c r="H52" s="14">
        <v>-1.24E-2</v>
      </c>
      <c r="I52" s="3">
        <f>J51*表格3[[#This Row],[實際報酬率]]</f>
        <v>-28136.473454593328</v>
      </c>
      <c r="J52" s="3">
        <f>J51+表格3[[#This Row],[獲利]]-表格3[[#This Row],[可提領金額]]</f>
        <v>1093454.7608626708</v>
      </c>
    </row>
    <row r="53" spans="1:10" x14ac:dyDescent="0.4">
      <c r="A53" s="6">
        <f t="shared" si="2"/>
        <v>99</v>
      </c>
      <c r="B53" s="3">
        <f t="shared" si="0"/>
        <v>764330.56145128713</v>
      </c>
      <c r="C53" s="12">
        <f>投資報酬率</f>
        <v>6.2E-2</v>
      </c>
      <c r="D53" s="3">
        <f t="shared" si="1"/>
        <v>44621.934849318975</v>
      </c>
      <c r="E53" s="3">
        <f>E52+表格1[[#This Row],[獲利]]-表格1[[#This Row],[提領金額]]</f>
        <v>-4.9243681132793427E-8</v>
      </c>
      <c r="G53" s="6">
        <f>G52*(1+通貨膨漲率)*(1+表格3[[#This Row],[實際報酬率]])/(1+投資報酬率)</f>
        <v>1156109.7186600717</v>
      </c>
      <c r="H53" s="14">
        <v>5.7299999999999997E-2</v>
      </c>
      <c r="I53" s="3">
        <f>J52*表格3[[#This Row],[實際報酬率]]</f>
        <v>62654.957797431038</v>
      </c>
      <c r="J53" s="3">
        <f>J52+表格3[[#This Row],[獲利]]-表格3[[#This Row],[可提領金額]]</f>
        <v>3.0035153031349182E-8</v>
      </c>
    </row>
    <row r="56" spans="1:10" ht="16" x14ac:dyDescent="0.4">
      <c r="A56" s="10" t="s">
        <v>3</v>
      </c>
      <c r="B56" s="10" t="s">
        <v>9</v>
      </c>
      <c r="C56" s="10"/>
      <c r="D56" s="10"/>
      <c r="E56" s="10"/>
    </row>
    <row r="57" spans="1:10" ht="16" x14ac:dyDescent="0.4">
      <c r="A57" s="10"/>
      <c r="B57" s="9">
        <v>55</v>
      </c>
      <c r="C57" s="9">
        <v>60</v>
      </c>
      <c r="D57" s="9">
        <v>65</v>
      </c>
      <c r="E57" s="9">
        <v>70</v>
      </c>
    </row>
    <row r="58" spans="1:10" x14ac:dyDescent="0.4">
      <c r="A58" s="1">
        <f>退休金需求</f>
        <v>8713925.3855482843</v>
      </c>
      <c r="B58" s="1">
        <v>55</v>
      </c>
      <c r="C58" s="1">
        <f>B58+5</f>
        <v>60</v>
      </c>
      <c r="D58" s="1">
        <f t="shared" ref="D58:E58" si="3">C58+5</f>
        <v>65</v>
      </c>
      <c r="E58" s="1">
        <f t="shared" si="3"/>
        <v>70</v>
      </c>
    </row>
    <row r="59" spans="1:10" ht="16" x14ac:dyDescent="0.4">
      <c r="A59" s="5">
        <v>24</v>
      </c>
      <c r="B59" s="6">
        <f t="dataTable" ref="B59:E67" dt2D="1" dtr="1" r1="B3" r2="B4"/>
        <v>451.56501464323088</v>
      </c>
      <c r="C59" s="6">
        <v>435.69626927741422</v>
      </c>
      <c r="D59" s="6">
        <v>415.50039713355415</v>
      </c>
      <c r="E59" s="6">
        <v>389.79746711302732</v>
      </c>
    </row>
    <row r="60" spans="1:10" ht="16" x14ac:dyDescent="0.4">
      <c r="A60" s="7">
        <f>A59+12</f>
        <v>36</v>
      </c>
      <c r="B60" s="8">
        <v>677.34752196484624</v>
      </c>
      <c r="C60" s="8">
        <v>653.54440391612138</v>
      </c>
      <c r="D60" s="8">
        <v>623.25059570033125</v>
      </c>
      <c r="E60" s="8">
        <v>584.69620066954099</v>
      </c>
    </row>
    <row r="61" spans="1:10" ht="16" x14ac:dyDescent="0.4">
      <c r="A61" s="5">
        <f t="shared" ref="A61:A67" si="4">A60+12</f>
        <v>48</v>
      </c>
      <c r="B61" s="6">
        <v>903.13002928646176</v>
      </c>
      <c r="C61" s="6">
        <v>871.39253855482843</v>
      </c>
      <c r="D61" s="6">
        <v>831.00079426710829</v>
      </c>
      <c r="E61" s="6">
        <v>779.59493422605465</v>
      </c>
    </row>
    <row r="62" spans="1:10" ht="16" x14ac:dyDescent="0.4">
      <c r="A62" s="7">
        <f t="shared" si="4"/>
        <v>60</v>
      </c>
      <c r="B62" s="8">
        <v>1128.9125366080771</v>
      </c>
      <c r="C62" s="8">
        <v>1089.2406731935355</v>
      </c>
      <c r="D62" s="8">
        <v>1038.7509928338854</v>
      </c>
      <c r="E62" s="8">
        <v>974.49366778256808</v>
      </c>
    </row>
    <row r="63" spans="1:10" ht="16" x14ac:dyDescent="0.4">
      <c r="A63" s="5">
        <f t="shared" si="4"/>
        <v>72</v>
      </c>
      <c r="B63" s="6">
        <v>1354.6950439296925</v>
      </c>
      <c r="C63" s="6">
        <v>1307.0888078322428</v>
      </c>
      <c r="D63" s="6">
        <v>1246.5011914006625</v>
      </c>
      <c r="E63" s="6">
        <v>1169.392401339082</v>
      </c>
    </row>
    <row r="64" spans="1:10" ht="16" x14ac:dyDescent="0.4">
      <c r="A64" s="7">
        <f t="shared" si="4"/>
        <v>84</v>
      </c>
      <c r="B64" s="8">
        <v>1580.4775512513079</v>
      </c>
      <c r="C64" s="8">
        <v>1524.9369424709498</v>
      </c>
      <c r="D64" s="8">
        <v>1454.2513899674395</v>
      </c>
      <c r="E64" s="8">
        <v>1364.2911348955954</v>
      </c>
    </row>
    <row r="65" spans="1:5" ht="16" x14ac:dyDescent="0.4">
      <c r="A65" s="5">
        <f t="shared" si="4"/>
        <v>96</v>
      </c>
      <c r="B65" s="6">
        <v>1806.2600585729235</v>
      </c>
      <c r="C65" s="6">
        <v>1742.7850771096569</v>
      </c>
      <c r="D65" s="6">
        <v>1662.0015885342166</v>
      </c>
      <c r="E65" s="6">
        <v>1559.1898684521093</v>
      </c>
    </row>
    <row r="66" spans="1:5" ht="16" x14ac:dyDescent="0.4">
      <c r="A66" s="7">
        <f t="shared" si="4"/>
        <v>108</v>
      </c>
      <c r="B66" s="8">
        <v>2032.0425658945387</v>
      </c>
      <c r="C66" s="8">
        <v>1960.6332117483641</v>
      </c>
      <c r="D66" s="8">
        <v>1869.7517871009936</v>
      </c>
      <c r="E66" s="8">
        <v>1754.0886020086227</v>
      </c>
    </row>
    <row r="67" spans="1:5" ht="16" x14ac:dyDescent="0.4">
      <c r="A67" s="5">
        <f t="shared" si="4"/>
        <v>120</v>
      </c>
      <c r="B67" s="6">
        <v>2257.8250732161541</v>
      </c>
      <c r="C67" s="6">
        <v>2178.481346387071</v>
      </c>
      <c r="D67" s="6">
        <v>2077.5019856677709</v>
      </c>
      <c r="E67" s="6">
        <v>1948.9873355651362</v>
      </c>
    </row>
  </sheetData>
  <mergeCells count="2">
    <mergeCell ref="B56:E56"/>
    <mergeCell ref="A56:A57"/>
  </mergeCells>
  <phoneticPr fontId="1" type="noConversion"/>
  <conditionalFormatting sqref="H14:H53">
    <cfRule type="cellIs" dxfId="3" priority="1" operator="lessThan">
      <formula>0</formula>
    </cfRule>
  </conditionalFormatting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5</vt:i4>
      </vt:variant>
    </vt:vector>
  </HeadingPairs>
  <TitlesOfParts>
    <vt:vector size="6" baseType="lpstr">
      <vt:lpstr>工作表1</vt:lpstr>
      <vt:lpstr>投資報酬率</vt:lpstr>
      <vt:lpstr>每年提領金額</vt:lpstr>
      <vt:lpstr>退休年齡</vt:lpstr>
      <vt:lpstr>退休金需求</vt:lpstr>
      <vt:lpstr>通貨膨漲率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2019-07-08T05:53:42Z</dcterms:created>
  <dcterms:modified xsi:type="dcterms:W3CDTF">2019-07-12T03:31:37Z</dcterms:modified>
</cp:coreProperties>
</file>