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\masterhsiao\Smart\SC227\"/>
    </mc:Choice>
  </mc:AlternateContent>
  <bookViews>
    <workbookView xWindow="0" yWindow="0" windowWidth="22992" windowHeight="8316"/>
  </bookViews>
  <sheets>
    <sheet name="變動年金" sheetId="1" r:id="rId1"/>
  </sheets>
  <definedNames>
    <definedName name="solver_adj" localSheetId="0" hidden="1">變動年金!$B$6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變動年金!$B$6</definedName>
    <definedName name="solver_lhs2" localSheetId="0" hidden="1">變動年金!$B$6</definedName>
    <definedName name="solver_lhs3" localSheetId="0" hidden="1">變動年金!$B$7</definedName>
    <definedName name="solver_lhs4" localSheetId="0" hidden="1">變動年金!$B$7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變動年金!$B$9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hs1" localSheetId="0" hidden="1">20%</definedName>
    <definedName name="solver_rhs2" localSheetId="0" hidden="1">0</definedName>
    <definedName name="solver_rhs3" localSheetId="0" hidden="1">0</definedName>
    <definedName name="solver_rhs4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  <definedName name="目前年齡">變動年金!#REF!</definedName>
    <definedName name="保證年金">變動年金!$B$2</definedName>
    <definedName name="保證退休準備金">變動年金!$B$9</definedName>
    <definedName name="保證部位報酬率">變動年金!$B$5</definedName>
    <definedName name="退休準備合計">變動年金!$B$11</definedName>
    <definedName name="通貨膨脹率">變動年金!$B$4</definedName>
    <definedName name="試算模式">變動年金!$B$8</definedName>
    <definedName name="變動年金">變動年金!$B$3</definedName>
    <definedName name="變動退休準備金">變動年金!$B$10</definedName>
    <definedName name="變動部位報酬率">變動年金!$B$6</definedName>
    <definedName name="變動部位標準差">變動年金!$B$7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I18" i="1" l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F17" i="1"/>
  <c r="B10" i="1"/>
  <c r="K17" i="1" s="1"/>
  <c r="B9" i="1"/>
  <c r="B11" i="1" s="1"/>
  <c r="B17" i="1"/>
  <c r="C17" i="1" s="1"/>
  <c r="A18" i="1"/>
  <c r="B18" i="1" s="1"/>
  <c r="C18" i="1" s="1"/>
  <c r="G18" i="1" l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J18" i="1"/>
  <c r="A19" i="1"/>
  <c r="F18" i="1"/>
  <c r="E17" i="1"/>
  <c r="K18" i="1" l="1"/>
  <c r="F19" i="1"/>
  <c r="A20" i="1"/>
  <c r="B19" i="1"/>
  <c r="C19" i="1" s="1"/>
  <c r="D18" i="1"/>
  <c r="E18" i="1" s="1"/>
  <c r="L17" i="1"/>
  <c r="J19" i="1" l="1"/>
  <c r="K19" i="1" s="1"/>
  <c r="F20" i="1"/>
  <c r="A21" i="1"/>
  <c r="B20" i="1"/>
  <c r="C20" i="1" s="1"/>
  <c r="D19" i="1"/>
  <c r="L18" i="1"/>
  <c r="J20" i="1" l="1"/>
  <c r="K20" i="1" s="1"/>
  <c r="F21" i="1"/>
  <c r="A22" i="1"/>
  <c r="B21" i="1"/>
  <c r="C21" i="1" s="1"/>
  <c r="E19" i="1"/>
  <c r="J21" i="1" l="1"/>
  <c r="K21" i="1" s="1"/>
  <c r="F22" i="1"/>
  <c r="A23" i="1"/>
  <c r="B22" i="1"/>
  <c r="C22" i="1" s="1"/>
  <c r="D20" i="1"/>
  <c r="L19" i="1"/>
  <c r="J22" i="1" l="1"/>
  <c r="K22" i="1" s="1"/>
  <c r="B23" i="1"/>
  <c r="C23" i="1" s="1"/>
  <c r="A24" i="1"/>
  <c r="F23" i="1"/>
  <c r="E20" i="1"/>
  <c r="J23" i="1" l="1"/>
  <c r="K23" i="1" s="1"/>
  <c r="A25" i="1"/>
  <c r="F24" i="1"/>
  <c r="B24" i="1"/>
  <c r="C24" i="1" s="1"/>
  <c r="D21" i="1"/>
  <c r="L20" i="1"/>
  <c r="J24" i="1" l="1"/>
  <c r="K24" i="1" s="1"/>
  <c r="B25" i="1"/>
  <c r="C25" i="1" s="1"/>
  <c r="A26" i="1"/>
  <c r="F25" i="1"/>
  <c r="E21" i="1"/>
  <c r="J25" i="1" l="1"/>
  <c r="K25" i="1" s="1"/>
  <c r="B26" i="1"/>
  <c r="C26" i="1" s="1"/>
  <c r="A27" i="1"/>
  <c r="F26" i="1"/>
  <c r="D22" i="1"/>
  <c r="L21" i="1"/>
  <c r="J26" i="1" l="1"/>
  <c r="K26" i="1" s="1"/>
  <c r="F27" i="1"/>
  <c r="B27" i="1"/>
  <c r="C27" i="1" s="1"/>
  <c r="A28" i="1"/>
  <c r="E22" i="1"/>
  <c r="J27" i="1" l="1"/>
  <c r="K27" i="1" s="1"/>
  <c r="F28" i="1"/>
  <c r="B28" i="1"/>
  <c r="C28" i="1" s="1"/>
  <c r="A29" i="1"/>
  <c r="D23" i="1"/>
  <c r="L22" i="1"/>
  <c r="J28" i="1" l="1"/>
  <c r="K28" i="1" s="1"/>
  <c r="F29" i="1"/>
  <c r="B29" i="1"/>
  <c r="C29" i="1" s="1"/>
  <c r="A30" i="1"/>
  <c r="E23" i="1"/>
  <c r="J29" i="1" l="1"/>
  <c r="K29" i="1" s="1"/>
  <c r="F30" i="1"/>
  <c r="B30" i="1"/>
  <c r="C30" i="1" s="1"/>
  <c r="A31" i="1"/>
  <c r="D24" i="1"/>
  <c r="L23" i="1"/>
  <c r="J30" i="1" l="1"/>
  <c r="K30" i="1" s="1"/>
  <c r="B31" i="1"/>
  <c r="C31" i="1" s="1"/>
  <c r="A32" i="1"/>
  <c r="F31" i="1"/>
  <c r="E24" i="1"/>
  <c r="J31" i="1" l="1"/>
  <c r="K31" i="1" s="1"/>
  <c r="B32" i="1"/>
  <c r="C32" i="1" s="1"/>
  <c r="F32" i="1"/>
  <c r="A33" i="1"/>
  <c r="L24" i="1"/>
  <c r="J32" i="1" l="1"/>
  <c r="K32" i="1" s="1"/>
  <c r="F33" i="1"/>
  <c r="B33" i="1"/>
  <c r="C33" i="1" s="1"/>
  <c r="A34" i="1"/>
  <c r="D25" i="1"/>
  <c r="E25" i="1" s="1"/>
  <c r="J33" i="1" l="1"/>
  <c r="K33" i="1" s="1"/>
  <c r="F34" i="1"/>
  <c r="B34" i="1"/>
  <c r="C34" i="1" s="1"/>
  <c r="A35" i="1"/>
  <c r="D26" i="1"/>
  <c r="L25" i="1"/>
  <c r="J34" i="1" l="1"/>
  <c r="K34" i="1" s="1"/>
  <c r="F35" i="1"/>
  <c r="B35" i="1"/>
  <c r="C35" i="1" s="1"/>
  <c r="A36" i="1"/>
  <c r="E26" i="1"/>
  <c r="J35" i="1" l="1"/>
  <c r="K35" i="1" s="1"/>
  <c r="B36" i="1"/>
  <c r="C36" i="1" s="1"/>
  <c r="A37" i="1"/>
  <c r="F36" i="1"/>
  <c r="L26" i="1"/>
  <c r="J36" i="1" l="1"/>
  <c r="K36" i="1" s="1"/>
  <c r="F37" i="1"/>
  <c r="B37" i="1"/>
  <c r="C37" i="1" s="1"/>
  <c r="A38" i="1"/>
  <c r="D27" i="1"/>
  <c r="E27" i="1" s="1"/>
  <c r="J37" i="1" l="1"/>
  <c r="K37" i="1" s="1"/>
  <c r="F38" i="1"/>
  <c r="A39" i="1"/>
  <c r="B38" i="1"/>
  <c r="C38" i="1" s="1"/>
  <c r="L27" i="1"/>
  <c r="J38" i="1" l="1"/>
  <c r="K38" i="1" s="1"/>
  <c r="B39" i="1"/>
  <c r="C39" i="1" s="1"/>
  <c r="A40" i="1"/>
  <c r="F39" i="1"/>
  <c r="D28" i="1"/>
  <c r="E28" i="1" s="1"/>
  <c r="J39" i="1" l="1"/>
  <c r="K39" i="1" s="1"/>
  <c r="F40" i="1"/>
  <c r="B40" i="1"/>
  <c r="C40" i="1" s="1"/>
  <c r="A41" i="1"/>
  <c r="D29" i="1"/>
  <c r="L28" i="1"/>
  <c r="J40" i="1" l="1"/>
  <c r="K40" i="1" s="1"/>
  <c r="F41" i="1"/>
  <c r="B41" i="1"/>
  <c r="C41" i="1" s="1"/>
  <c r="A42" i="1"/>
  <c r="E29" i="1"/>
  <c r="J41" i="1" l="1"/>
  <c r="K41" i="1" s="1"/>
  <c r="F42" i="1"/>
  <c r="A43" i="1"/>
  <c r="B42" i="1"/>
  <c r="C42" i="1" s="1"/>
  <c r="D30" i="1"/>
  <c r="L29" i="1"/>
  <c r="J42" i="1" l="1"/>
  <c r="K42" i="1" s="1"/>
  <c r="B43" i="1"/>
  <c r="C43" i="1" s="1"/>
  <c r="A44" i="1"/>
  <c r="F43" i="1"/>
  <c r="E30" i="1"/>
  <c r="J43" i="1" l="1"/>
  <c r="K43" i="1" s="1"/>
  <c r="F44" i="1"/>
  <c r="B44" i="1"/>
  <c r="C44" i="1" s="1"/>
  <c r="A45" i="1"/>
  <c r="D31" i="1"/>
  <c r="L30" i="1"/>
  <c r="J44" i="1" l="1"/>
  <c r="K44" i="1" s="1"/>
  <c r="F45" i="1"/>
  <c r="B45" i="1"/>
  <c r="C45" i="1" s="1"/>
  <c r="A46" i="1"/>
  <c r="E31" i="1"/>
  <c r="J45" i="1" l="1"/>
  <c r="K45" i="1" s="1"/>
  <c r="F46" i="1"/>
  <c r="B46" i="1"/>
  <c r="C46" i="1" s="1"/>
  <c r="A47" i="1"/>
  <c r="D32" i="1"/>
  <c r="L31" i="1"/>
  <c r="J46" i="1" l="1"/>
  <c r="K46" i="1" s="1"/>
  <c r="A48" i="1"/>
  <c r="F47" i="1"/>
  <c r="B47" i="1"/>
  <c r="C47" i="1" s="1"/>
  <c r="E32" i="1"/>
  <c r="J47" i="1" l="1"/>
  <c r="K47" i="1" s="1"/>
  <c r="B48" i="1"/>
  <c r="C48" i="1" s="1"/>
  <c r="F48" i="1"/>
  <c r="A49" i="1"/>
  <c r="D33" i="1"/>
  <c r="L32" i="1"/>
  <c r="J48" i="1" l="1"/>
  <c r="K48" i="1" s="1"/>
  <c r="F49" i="1"/>
  <c r="B49" i="1"/>
  <c r="C49" i="1" s="1"/>
  <c r="A50" i="1"/>
  <c r="E33" i="1"/>
  <c r="J49" i="1" l="1"/>
  <c r="K49" i="1" s="1"/>
  <c r="A51" i="1"/>
  <c r="B50" i="1"/>
  <c r="C50" i="1" s="1"/>
  <c r="F50" i="1"/>
  <c r="D34" i="1"/>
  <c r="L33" i="1"/>
  <c r="J50" i="1" l="1"/>
  <c r="K50" i="1" s="1"/>
  <c r="F51" i="1"/>
  <c r="B51" i="1"/>
  <c r="C51" i="1" s="1"/>
  <c r="A52" i="1"/>
  <c r="E34" i="1"/>
  <c r="J51" i="1" l="1"/>
  <c r="K51" i="1" s="1"/>
  <c r="B52" i="1"/>
  <c r="C52" i="1" s="1"/>
  <c r="F52" i="1"/>
  <c r="A53" i="1"/>
  <c r="D35" i="1"/>
  <c r="L34" i="1"/>
  <c r="J52" i="1" l="1"/>
  <c r="K52" i="1" s="1"/>
  <c r="F53" i="1"/>
  <c r="A54" i="1"/>
  <c r="B53" i="1"/>
  <c r="C53" i="1" s="1"/>
  <c r="E35" i="1"/>
  <c r="J53" i="1" l="1"/>
  <c r="K53" i="1" s="1"/>
  <c r="A55" i="1"/>
  <c r="F54" i="1"/>
  <c r="B54" i="1"/>
  <c r="C54" i="1" s="1"/>
  <c r="L35" i="1"/>
  <c r="J54" i="1" l="1"/>
  <c r="K54" i="1" s="1"/>
  <c r="A56" i="1"/>
  <c r="F55" i="1"/>
  <c r="B55" i="1"/>
  <c r="C55" i="1" s="1"/>
  <c r="D36" i="1"/>
  <c r="E36" i="1" s="1"/>
  <c r="J55" i="1" l="1"/>
  <c r="K55" i="1" s="1"/>
  <c r="F56" i="1"/>
  <c r="B56" i="1"/>
  <c r="C56" i="1" s="1"/>
  <c r="A57" i="1"/>
  <c r="B57" i="1" s="1"/>
  <c r="L36" i="1"/>
  <c r="J56" i="1" l="1"/>
  <c r="K56" i="1" s="1"/>
  <c r="K57" i="1" s="1"/>
  <c r="L57" i="1" s="1"/>
  <c r="D37" i="1"/>
  <c r="E37" i="1" s="1"/>
  <c r="L37" i="1" l="1"/>
  <c r="D38" i="1" l="1"/>
  <c r="E38" i="1" s="1"/>
  <c r="L38" i="1" l="1"/>
  <c r="D39" i="1" l="1"/>
  <c r="E39" i="1" s="1"/>
  <c r="L39" i="1" l="1"/>
  <c r="D40" i="1" l="1"/>
  <c r="E40" i="1" s="1"/>
  <c r="D41" i="1" l="1"/>
  <c r="L40" i="1"/>
  <c r="E41" i="1" l="1"/>
  <c r="D42" i="1" l="1"/>
  <c r="L41" i="1"/>
  <c r="E42" i="1" l="1"/>
  <c r="D43" i="1" l="1"/>
  <c r="L42" i="1"/>
  <c r="E43" i="1" l="1"/>
  <c r="D44" i="1" l="1"/>
  <c r="L43" i="1"/>
  <c r="E44" i="1" l="1"/>
  <c r="L44" i="1" l="1"/>
  <c r="D45" i="1" l="1"/>
  <c r="E45" i="1" s="1"/>
  <c r="D46" i="1" l="1"/>
  <c r="L45" i="1"/>
  <c r="E46" i="1" l="1"/>
  <c r="L46" i="1" l="1"/>
  <c r="D47" i="1" l="1"/>
  <c r="E47" i="1" s="1"/>
  <c r="L47" i="1" l="1"/>
  <c r="D48" i="1" l="1"/>
  <c r="E48" i="1" s="1"/>
  <c r="L48" i="1" l="1"/>
  <c r="D49" i="1" l="1"/>
  <c r="E49" i="1" s="1"/>
  <c r="D50" i="1" l="1"/>
  <c r="L49" i="1"/>
  <c r="E50" i="1" l="1"/>
  <c r="L50" i="1" l="1"/>
  <c r="D51" i="1" l="1"/>
  <c r="E51" i="1" s="1"/>
  <c r="D52" i="1" l="1"/>
  <c r="L51" i="1"/>
  <c r="E52" i="1" l="1"/>
  <c r="L52" i="1" l="1"/>
  <c r="D53" i="1" l="1"/>
  <c r="E53" i="1" s="1"/>
  <c r="D54" i="1" l="1"/>
  <c r="L53" i="1"/>
  <c r="E54" i="1" l="1"/>
  <c r="D55" i="1" l="1"/>
  <c r="L54" i="1"/>
  <c r="E55" i="1" l="1"/>
  <c r="D56" i="1" l="1"/>
  <c r="L55" i="1"/>
  <c r="E56" i="1" l="1"/>
  <c r="D57" i="1" l="1"/>
  <c r="L56" i="1"/>
  <c r="E57" i="1" l="1"/>
</calcChain>
</file>

<file path=xl/sharedStrings.xml><?xml version="1.0" encoding="utf-8"?>
<sst xmlns="http://schemas.openxmlformats.org/spreadsheetml/2006/main" count="24" uniqueCount="24">
  <si>
    <t>總結餘</t>
    <phoneticPr fontId="2" type="noConversion"/>
  </si>
  <si>
    <t>年數</t>
    <phoneticPr fontId="2" type="noConversion"/>
  </si>
  <si>
    <t>年齡</t>
    <phoneticPr fontId="2" type="noConversion"/>
  </si>
  <si>
    <t>試算模式</t>
    <phoneticPr fontId="2" type="noConversion"/>
  </si>
  <si>
    <t>通貨膨脹率</t>
    <phoneticPr fontId="2" type="noConversion"/>
  </si>
  <si>
    <t>退休年金規劃</t>
    <phoneticPr fontId="2" type="noConversion"/>
  </si>
  <si>
    <t>保證年金</t>
    <phoneticPr fontId="2" type="noConversion"/>
  </si>
  <si>
    <t>變動年金</t>
    <phoneticPr fontId="2" type="noConversion"/>
  </si>
  <si>
    <t>變動部位標準差</t>
    <phoneticPr fontId="2" type="noConversion"/>
  </si>
  <si>
    <t>保證準備金結餘</t>
    <phoneticPr fontId="2" type="noConversion"/>
  </si>
  <si>
    <t>變動部位獲利</t>
    <phoneticPr fontId="2" type="noConversion"/>
  </si>
  <si>
    <t>變動準備金節餘</t>
    <phoneticPr fontId="2" type="noConversion"/>
  </si>
  <si>
    <t>保證部位利息</t>
    <phoneticPr fontId="2" type="noConversion"/>
  </si>
  <si>
    <t>變動退休準備金</t>
    <phoneticPr fontId="2" type="noConversion"/>
  </si>
  <si>
    <t>變動年金規劃</t>
    <phoneticPr fontId="2" type="noConversion"/>
  </si>
  <si>
    <t>報酬率</t>
    <phoneticPr fontId="2" type="noConversion"/>
  </si>
  <si>
    <t>實際報酬率</t>
    <phoneticPr fontId="2" type="noConversion"/>
  </si>
  <si>
    <t>變動部位報酬率</t>
    <phoneticPr fontId="2" type="noConversion"/>
  </si>
  <si>
    <t>保證年金</t>
    <phoneticPr fontId="2" type="noConversion"/>
  </si>
  <si>
    <t>保證部位報酬率</t>
    <phoneticPr fontId="2" type="noConversion"/>
  </si>
  <si>
    <t>保證退休準備金</t>
    <phoneticPr fontId="2" type="noConversion"/>
  </si>
  <si>
    <t>退休準備金合計</t>
    <phoneticPr fontId="2" type="noConversion"/>
  </si>
  <si>
    <t>規劃</t>
  </si>
  <si>
    <t>變動年金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</si>
</sst>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0.0%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0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10" fontId="1" fillId="0" borderId="0" xfId="0" applyNumberFormat="1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>
      <alignment vertical="center"/>
    </xf>
    <xf numFmtId="10" fontId="1" fillId="2" borderId="1" xfId="0" applyNumberFormat="1" applyFont="1" applyFill="1" applyBorder="1">
      <alignment vertical="center"/>
    </xf>
    <xf numFmtId="9" fontId="1" fillId="0" borderId="0" xfId="0" applyNumberFormat="1" applyFont="1">
      <alignment vertical="center"/>
    </xf>
    <xf numFmtId="176" fontId="1" fillId="2" borderId="1" xfId="0" applyNumberFormat="1" applyFont="1" applyFill="1" applyBorder="1">
      <alignment vertical="center"/>
    </xf>
    <xf numFmtId="0" fontId="3" fillId="4" borderId="1" xfId="0" applyFont="1" applyFill="1" applyBorder="1">
      <alignment vertical="center"/>
    </xf>
    <xf numFmtId="176" fontId="3" fillId="4" borderId="1" xfId="0" applyNumberFormat="1" applyFont="1" applyFill="1" applyBorder="1">
      <alignment vertical="center"/>
    </xf>
    <xf numFmtId="0" fontId="3" fillId="5" borderId="1" xfId="0" applyFont="1" applyFill="1" applyBorder="1">
      <alignment vertical="center"/>
    </xf>
    <xf numFmtId="176" fontId="3" fillId="5" borderId="1" xfId="0" applyNumberFormat="1" applyFont="1" applyFill="1" applyBorder="1">
      <alignment vertical="center"/>
    </xf>
  </cellXfs>
  <cellStyles count="1">
    <cellStyle name="一般" xfId="0" builtinId="0"/>
  </cellStyles>
  <dxfs count="17"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color rgb="FFFF0000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6"/>
      <tableStyleElement type="headerRow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b="1">
                <a:solidFill>
                  <a:schemeClr val="tx1">
                    <a:lumMod val="85000"/>
                    <a:lumOff val="15000"/>
                  </a:schemeClr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退休準備金年度結餘</a:t>
            </a:r>
          </a:p>
        </c:rich>
      </c:tx>
      <c:layout>
        <c:manualLayout>
          <c:xMode val="edge"/>
          <c:yMode val="edge"/>
          <c:x val="0.36914957095361128"/>
          <c:y val="4.15168576547076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3034492761530223"/>
          <c:y val="0.11459119496855344"/>
          <c:w val="0.84701224272340647"/>
          <c:h val="0.702080870003991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變動年金!$E$16</c:f>
              <c:strCache>
                <c:ptCount val="1"/>
                <c:pt idx="0">
                  <c:v>保證準備金結餘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變動年金!$A$17:$A$57</c:f>
              <c:numCache>
                <c:formatCode>General</c:formatCode>
                <c:ptCount val="41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64</c:v>
                </c:pt>
                <c:pt idx="5">
                  <c:v>65</c:v>
                </c:pt>
                <c:pt idx="6">
                  <c:v>66</c:v>
                </c:pt>
                <c:pt idx="7">
                  <c:v>67</c:v>
                </c:pt>
                <c:pt idx="8">
                  <c:v>68</c:v>
                </c:pt>
                <c:pt idx="9">
                  <c:v>69</c:v>
                </c:pt>
                <c:pt idx="10">
                  <c:v>70</c:v>
                </c:pt>
                <c:pt idx="11">
                  <c:v>71</c:v>
                </c:pt>
                <c:pt idx="12">
                  <c:v>72</c:v>
                </c:pt>
                <c:pt idx="13">
                  <c:v>73</c:v>
                </c:pt>
                <c:pt idx="14">
                  <c:v>74</c:v>
                </c:pt>
                <c:pt idx="15">
                  <c:v>75</c:v>
                </c:pt>
                <c:pt idx="16">
                  <c:v>76</c:v>
                </c:pt>
                <c:pt idx="17">
                  <c:v>77</c:v>
                </c:pt>
                <c:pt idx="18">
                  <c:v>78</c:v>
                </c:pt>
                <c:pt idx="19">
                  <c:v>79</c:v>
                </c:pt>
                <c:pt idx="20">
                  <c:v>80</c:v>
                </c:pt>
                <c:pt idx="21">
                  <c:v>81</c:v>
                </c:pt>
                <c:pt idx="22">
                  <c:v>82</c:v>
                </c:pt>
                <c:pt idx="23">
                  <c:v>83</c:v>
                </c:pt>
                <c:pt idx="24">
                  <c:v>84</c:v>
                </c:pt>
                <c:pt idx="25">
                  <c:v>85</c:v>
                </c:pt>
                <c:pt idx="26">
                  <c:v>86</c:v>
                </c:pt>
                <c:pt idx="27">
                  <c:v>87</c:v>
                </c:pt>
                <c:pt idx="28">
                  <c:v>88</c:v>
                </c:pt>
                <c:pt idx="29">
                  <c:v>89</c:v>
                </c:pt>
                <c:pt idx="30">
                  <c:v>90</c:v>
                </c:pt>
                <c:pt idx="31">
                  <c:v>91</c:v>
                </c:pt>
                <c:pt idx="32">
                  <c:v>92</c:v>
                </c:pt>
                <c:pt idx="33">
                  <c:v>93</c:v>
                </c:pt>
                <c:pt idx="34">
                  <c:v>94</c:v>
                </c:pt>
                <c:pt idx="35">
                  <c:v>95</c:v>
                </c:pt>
                <c:pt idx="36">
                  <c:v>96</c:v>
                </c:pt>
                <c:pt idx="37">
                  <c:v>97</c:v>
                </c:pt>
                <c:pt idx="38">
                  <c:v>98</c:v>
                </c:pt>
                <c:pt idx="39">
                  <c:v>99</c:v>
                </c:pt>
                <c:pt idx="40">
                  <c:v>100</c:v>
                </c:pt>
              </c:numCache>
            </c:numRef>
          </c:cat>
          <c:val>
            <c:numRef>
              <c:f>變動年金!$E$17:$E$57</c:f>
              <c:numCache>
                <c:formatCode>#,##0_ ;[Red]\-#,##0\ </c:formatCode>
                <c:ptCount val="41"/>
                <c:pt idx="0">
                  <c:v>4366420.89579379</c:v>
                </c:pt>
                <c:pt idx="1">
                  <c:v>4310117.2092306968</c:v>
                </c:pt>
                <c:pt idx="2">
                  <c:v>4251750.9673691569</c:v>
                </c:pt>
                <c:pt idx="3">
                  <c:v>4191279.0518796947</c:v>
                </c:pt>
                <c:pt idx="4">
                  <c:v>4128657.5758578898</c:v>
                </c:pt>
                <c:pt idx="5">
                  <c:v>4063841.8710777583</c:v>
                </c:pt>
                <c:pt idx="6">
                  <c:v>3996786.4750417448</c:v>
                </c:pt>
                <c:pt idx="7">
                  <c:v>3927445.1178241693</c:v>
                </c:pt>
                <c:pt idx="8">
                  <c:v>3855770.7087048981</c:v>
                </c:pt>
                <c:pt idx="9">
                  <c:v>3781715.3225899716</c:v>
                </c:pt>
                <c:pt idx="10">
                  <c:v>3705230.1862158664</c:v>
                </c:pt>
                <c:pt idx="11">
                  <c:v>3626265.6641340195</c:v>
                </c:pt>
                <c:pt idx="12">
                  <c:v>3544771.2444721945</c:v>
                </c:pt>
                <c:pt idx="13">
                  <c:v>3460695.5244692033</c:v>
                </c:pt>
                <c:pt idx="14">
                  <c:v>3373986.1957794665</c:v>
                </c:pt>
                <c:pt idx="15">
                  <c:v>3284590.0295438161</c:v>
                </c:pt>
                <c:pt idx="16">
                  <c:v>3192452.8612229074</c:v>
                </c:pt>
                <c:pt idx="17">
                  <c:v>3097519.5751895444</c:v>
                </c:pt>
                <c:pt idx="18">
                  <c:v>2999734.0890761642</c:v>
                </c:pt>
                <c:pt idx="19">
                  <c:v>2899039.3378736707</c:v>
                </c:pt>
                <c:pt idx="20">
                  <c:v>2795377.2577777538</c:v>
                </c:pt>
                <c:pt idx="21">
                  <c:v>2688688.7697787578</c:v>
                </c:pt>
                <c:pt idx="22">
                  <c:v>2578913.7629911201</c:v>
                </c:pt>
                <c:pt idx="23">
                  <c:v>2465991.0777183245</c:v>
                </c:pt>
                <c:pt idx="24">
                  <c:v>2349858.4882492609</c:v>
                </c:pt>
                <c:pt idx="25">
                  <c:v>2230452.6853818125</c:v>
                </c:pt>
                <c:pt idx="26">
                  <c:v>2107709.2586694406</c:v>
                </c:pt>
                <c:pt idx="27">
                  <c:v>1981562.6783864521</c:v>
                </c:pt>
                <c:pt idx="28">
                  <c:v>1851946.2772075885</c:v>
                </c:pt>
                <c:pt idx="29">
                  <c:v>1718792.2315974953</c:v>
                </c:pt>
                <c:pt idx="30">
                  <c:v>1582031.5429055686</c:v>
                </c:pt>
                <c:pt idx="31">
                  <c:v>1441594.0181616042</c:v>
                </c:pt>
                <c:pt idx="32">
                  <c:v>1297408.2505676048</c:v>
                </c:pt>
                <c:pt idx="33">
                  <c:v>1149401.5996810312</c:v>
                </c:pt>
                <c:pt idx="34">
                  <c:v>997500.17128470819</c:v>
                </c:pt>
                <c:pt idx="35">
                  <c:v>841628.79693852493</c:v>
                </c:pt>
                <c:pt idx="36">
                  <c:v>681711.0132079944</c:v>
                </c:pt>
                <c:pt idx="37">
                  <c:v>517669.04056465975</c:v>
                </c:pt>
                <c:pt idx="38">
                  <c:v>349423.76195326052</c:v>
                </c:pt>
                <c:pt idx="39">
                  <c:v>176894.7010204916</c:v>
                </c:pt>
                <c:pt idx="40">
                  <c:v>1.1050724424421787E-7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28-41BE-A595-263804C52637}"/>
            </c:ext>
          </c:extLst>
        </c:ser>
        <c:ser>
          <c:idx val="1"/>
          <c:order val="1"/>
          <c:tx>
            <c:strRef>
              <c:f>變動年金!$K$16</c:f>
              <c:strCache>
                <c:ptCount val="1"/>
                <c:pt idx="0">
                  <c:v>變動準備金節餘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變動年金!$A$17:$A$57</c:f>
              <c:numCache>
                <c:formatCode>General</c:formatCode>
                <c:ptCount val="41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64</c:v>
                </c:pt>
                <c:pt idx="5">
                  <c:v>65</c:v>
                </c:pt>
                <c:pt idx="6">
                  <c:v>66</c:v>
                </c:pt>
                <c:pt idx="7">
                  <c:v>67</c:v>
                </c:pt>
                <c:pt idx="8">
                  <c:v>68</c:v>
                </c:pt>
                <c:pt idx="9">
                  <c:v>69</c:v>
                </c:pt>
                <c:pt idx="10">
                  <c:v>70</c:v>
                </c:pt>
                <c:pt idx="11">
                  <c:v>71</c:v>
                </c:pt>
                <c:pt idx="12">
                  <c:v>72</c:v>
                </c:pt>
                <c:pt idx="13">
                  <c:v>73</c:v>
                </c:pt>
                <c:pt idx="14">
                  <c:v>74</c:v>
                </c:pt>
                <c:pt idx="15">
                  <c:v>75</c:v>
                </c:pt>
                <c:pt idx="16">
                  <c:v>76</c:v>
                </c:pt>
                <c:pt idx="17">
                  <c:v>77</c:v>
                </c:pt>
                <c:pt idx="18">
                  <c:v>78</c:v>
                </c:pt>
                <c:pt idx="19">
                  <c:v>79</c:v>
                </c:pt>
                <c:pt idx="20">
                  <c:v>80</c:v>
                </c:pt>
                <c:pt idx="21">
                  <c:v>81</c:v>
                </c:pt>
                <c:pt idx="22">
                  <c:v>82</c:v>
                </c:pt>
                <c:pt idx="23">
                  <c:v>83</c:v>
                </c:pt>
                <c:pt idx="24">
                  <c:v>84</c:v>
                </c:pt>
                <c:pt idx="25">
                  <c:v>85</c:v>
                </c:pt>
                <c:pt idx="26">
                  <c:v>86</c:v>
                </c:pt>
                <c:pt idx="27">
                  <c:v>87</c:v>
                </c:pt>
                <c:pt idx="28">
                  <c:v>88</c:v>
                </c:pt>
                <c:pt idx="29">
                  <c:v>89</c:v>
                </c:pt>
                <c:pt idx="30">
                  <c:v>90</c:v>
                </c:pt>
                <c:pt idx="31">
                  <c:v>91</c:v>
                </c:pt>
                <c:pt idx="32">
                  <c:v>92</c:v>
                </c:pt>
                <c:pt idx="33">
                  <c:v>93</c:v>
                </c:pt>
                <c:pt idx="34">
                  <c:v>94</c:v>
                </c:pt>
                <c:pt idx="35">
                  <c:v>95</c:v>
                </c:pt>
                <c:pt idx="36">
                  <c:v>96</c:v>
                </c:pt>
                <c:pt idx="37">
                  <c:v>97</c:v>
                </c:pt>
                <c:pt idx="38">
                  <c:v>98</c:v>
                </c:pt>
                <c:pt idx="39">
                  <c:v>99</c:v>
                </c:pt>
                <c:pt idx="40">
                  <c:v>100</c:v>
                </c:pt>
              </c:numCache>
            </c:numRef>
          </c:cat>
          <c:val>
            <c:numRef>
              <c:f>變動年金!$K$17:$K$57</c:f>
              <c:numCache>
                <c:formatCode>#,##0_ ;[Red]\-#,##0\ </c:formatCode>
                <c:ptCount val="41"/>
                <c:pt idx="0">
                  <c:v>6527263.5018571764</c:v>
                </c:pt>
                <c:pt idx="1">
                  <c:v>6537299.3119686069</c:v>
                </c:pt>
                <c:pt idx="2">
                  <c:v>6544121.2706867233</c:v>
                </c:pt>
                <c:pt idx="3">
                  <c:v>6547498.3869279269</c:v>
                </c:pt>
                <c:pt idx="4">
                  <c:v>6547185.4285436021</c:v>
                </c:pt>
                <c:pt idx="5">
                  <c:v>6542922.0640402185</c:v>
                </c:pt>
                <c:pt idx="6">
                  <c:v>6534431.952764472</c:v>
                </c:pt>
                <c:pt idx="7">
                  <c:v>6521421.7804609984</c:v>
                </c:pt>
                <c:pt idx="8">
                  <c:v>6503580.2369246231</c:v>
                </c:pt>
                <c:pt idx="9">
                  <c:v>6480576.9322724259</c:v>
                </c:pt>
                <c:pt idx="10">
                  <c:v>6452061.2481524199</c:v>
                </c:pt>
                <c:pt idx="11">
                  <c:v>6417661.1199846491</c:v>
                </c:pt>
                <c:pt idx="12">
                  <c:v>6376981.7460962432</c:v>
                </c:pt>
                <c:pt idx="13">
                  <c:v>6329604.2193636587</c:v>
                </c:pt>
                <c:pt idx="14">
                  <c:v>6275084.0767121352</c:v>
                </c:pt>
                <c:pt idx="15">
                  <c:v>6212949.7615433866</c:v>
                </c:pt>
                <c:pt idx="16">
                  <c:v>6142700.9938667975</c:v>
                </c:pt>
                <c:pt idx="17">
                  <c:v>6063807.042595922</c:v>
                </c:pt>
                <c:pt idx="18">
                  <c:v>5975704.8941397648</c:v>
                </c:pt>
                <c:pt idx="19">
                  <c:v>5877797.3110661199</c:v>
                </c:pt>
                <c:pt idx="20">
                  <c:v>5769450.7742408356</c:v>
                </c:pt>
                <c:pt idx="21">
                  <c:v>5649993.301451141</c:v>
                </c:pt>
                <c:pt idx="22">
                  <c:v>5518712.1351016238</c:v>
                </c:pt>
                <c:pt idx="23">
                  <c:v>5374851.291126769</c:v>
                </c:pt>
                <c:pt idx="24">
                  <c:v>5217608.9607926141</c:v>
                </c:pt>
                <c:pt idx="25">
                  <c:v>5046134.7565603927</c:v>
                </c:pt>
                <c:pt idx="26">
                  <c:v>4859526.79265544</c:v>
                </c:pt>
                <c:pt idx="27">
                  <c:v>4656828.590423204</c:v>
                </c:pt>
                <c:pt idx="28">
                  <c:v>4437025.7979591182</c:v>
                </c:pt>
                <c:pt idx="29">
                  <c:v>4199042.7128682919</c:v>
                </c:pt>
                <c:pt idx="30">
                  <c:v>3941738.5963423327</c:v>
                </c:pt>
                <c:pt idx="31">
                  <c:v>3663903.7660318357</c:v>
                </c:pt>
                <c:pt idx="32">
                  <c:v>3364255.4544417984</c:v>
                </c:pt>
                <c:pt idx="33">
                  <c:v>3041433.4187808395</c:v>
                </c:pt>
                <c:pt idx="34">
                  <c:v>2693995.2873509484</c:v>
                </c:pt>
                <c:pt idx="35">
                  <c:v>2320411.6266696965</c:v>
                </c:pt>
                <c:pt idx="36">
                  <c:v>1919060.7125683462</c:v>
                </c:pt>
                <c:pt idx="37">
                  <c:v>1488222.9875038997</c:v>
                </c:pt>
                <c:pt idx="38">
                  <c:v>1026075.185257401</c:v>
                </c:pt>
                <c:pt idx="39">
                  <c:v>530684.10306114494</c:v>
                </c:pt>
                <c:pt idx="40">
                  <c:v>-3.14321368932724E-9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928-41BE-A595-263804C52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8996600"/>
        <c:axId val="196121760"/>
      </c:barChart>
      <c:catAx>
        <c:axId val="118996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96121760"/>
        <c:crosses val="autoZero"/>
        <c:auto val="1"/>
        <c:lblAlgn val="ctr"/>
        <c:lblOffset val="100"/>
        <c:noMultiLvlLbl val="0"/>
      </c:catAx>
      <c:valAx>
        <c:axId val="19612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8996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29597143891025"/>
          <c:y val="0.88217555266225767"/>
          <c:w val="0.56964082948503725"/>
          <c:h val="8.5202407494786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r>
              <a:rPr lang="zh-TW" altLang="en-US"/>
              <a:t>可提領年金</a:t>
            </a:r>
            <a:endParaRPr lang="zh-TW"/>
          </a:p>
        </c:rich>
      </c:tx>
      <c:layout>
        <c:manualLayout>
          <c:xMode val="edge"/>
          <c:yMode val="edge"/>
          <c:x val="0.43949662542182227"/>
          <c:y val="2.7499562554680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4558770778652669"/>
          <c:y val="0.12093333333333334"/>
          <c:w val="0.79353151769490349"/>
          <c:h val="0.7022957130358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變動年金!$C$16</c:f>
              <c:strCache>
                <c:ptCount val="1"/>
                <c:pt idx="0">
                  <c:v>保證年金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變動年金!$A$17:$A$56</c:f>
              <c:numCache>
                <c:formatCode>General</c:formatCode>
                <c:ptCount val="40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64</c:v>
                </c:pt>
                <c:pt idx="5">
                  <c:v>65</c:v>
                </c:pt>
                <c:pt idx="6">
                  <c:v>66</c:v>
                </c:pt>
                <c:pt idx="7">
                  <c:v>67</c:v>
                </c:pt>
                <c:pt idx="8">
                  <c:v>68</c:v>
                </c:pt>
                <c:pt idx="9">
                  <c:v>69</c:v>
                </c:pt>
                <c:pt idx="10">
                  <c:v>70</c:v>
                </c:pt>
                <c:pt idx="11">
                  <c:v>71</c:v>
                </c:pt>
                <c:pt idx="12">
                  <c:v>72</c:v>
                </c:pt>
                <c:pt idx="13">
                  <c:v>73</c:v>
                </c:pt>
                <c:pt idx="14">
                  <c:v>74</c:v>
                </c:pt>
                <c:pt idx="15">
                  <c:v>75</c:v>
                </c:pt>
                <c:pt idx="16">
                  <c:v>76</c:v>
                </c:pt>
                <c:pt idx="17">
                  <c:v>77</c:v>
                </c:pt>
                <c:pt idx="18">
                  <c:v>78</c:v>
                </c:pt>
                <c:pt idx="19">
                  <c:v>79</c:v>
                </c:pt>
                <c:pt idx="20">
                  <c:v>80</c:v>
                </c:pt>
                <c:pt idx="21">
                  <c:v>81</c:v>
                </c:pt>
                <c:pt idx="22">
                  <c:v>82</c:v>
                </c:pt>
                <c:pt idx="23">
                  <c:v>83</c:v>
                </c:pt>
                <c:pt idx="24">
                  <c:v>84</c:v>
                </c:pt>
                <c:pt idx="25">
                  <c:v>85</c:v>
                </c:pt>
                <c:pt idx="26">
                  <c:v>86</c:v>
                </c:pt>
                <c:pt idx="27">
                  <c:v>87</c:v>
                </c:pt>
                <c:pt idx="28">
                  <c:v>88</c:v>
                </c:pt>
                <c:pt idx="29">
                  <c:v>89</c:v>
                </c:pt>
                <c:pt idx="30">
                  <c:v>90</c:v>
                </c:pt>
                <c:pt idx="31">
                  <c:v>91</c:v>
                </c:pt>
                <c:pt idx="32">
                  <c:v>92</c:v>
                </c:pt>
                <c:pt idx="33">
                  <c:v>93</c:v>
                </c:pt>
                <c:pt idx="34">
                  <c:v>94</c:v>
                </c:pt>
                <c:pt idx="35">
                  <c:v>95</c:v>
                </c:pt>
                <c:pt idx="36">
                  <c:v>96</c:v>
                </c:pt>
                <c:pt idx="37">
                  <c:v>97</c:v>
                </c:pt>
                <c:pt idx="38">
                  <c:v>98</c:v>
                </c:pt>
                <c:pt idx="39">
                  <c:v>99</c:v>
                </c:pt>
              </c:numCache>
            </c:numRef>
          </c:cat>
          <c:val>
            <c:numRef>
              <c:f>變動年金!$C$17:$C$56</c:f>
              <c:numCache>
                <c:formatCode>#,##0_ ;[Red]\-#,##0\ </c:formatCode>
                <c:ptCount val="40"/>
                <c:pt idx="0">
                  <c:v>120000</c:v>
                </c:pt>
                <c:pt idx="1">
                  <c:v>121200</c:v>
                </c:pt>
                <c:pt idx="2">
                  <c:v>122412</c:v>
                </c:pt>
                <c:pt idx="3">
                  <c:v>123636.12</c:v>
                </c:pt>
                <c:pt idx="4">
                  <c:v>124872.48120000001</c:v>
                </c:pt>
                <c:pt idx="5">
                  <c:v>126121.206012</c:v>
                </c:pt>
                <c:pt idx="6">
                  <c:v>127382.41807212001</c:v>
                </c:pt>
                <c:pt idx="7">
                  <c:v>128656.24225284118</c:v>
                </c:pt>
                <c:pt idx="8">
                  <c:v>129942.80467536963</c:v>
                </c:pt>
                <c:pt idx="9">
                  <c:v>131242.23272212333</c:v>
                </c:pt>
                <c:pt idx="10">
                  <c:v>132554.65504934458</c:v>
                </c:pt>
                <c:pt idx="11">
                  <c:v>133880.20159983798</c:v>
                </c:pt>
                <c:pt idx="12">
                  <c:v>135219.00361583638</c:v>
                </c:pt>
                <c:pt idx="13">
                  <c:v>136571.19365199475</c:v>
                </c:pt>
                <c:pt idx="14">
                  <c:v>137936.9055885147</c:v>
                </c:pt>
                <c:pt idx="15">
                  <c:v>139316.27464439982</c:v>
                </c:pt>
                <c:pt idx="16">
                  <c:v>140709.43739084384</c:v>
                </c:pt>
                <c:pt idx="17">
                  <c:v>142116.53176475229</c:v>
                </c:pt>
                <c:pt idx="18">
                  <c:v>143537.69708239983</c:v>
                </c:pt>
                <c:pt idx="19">
                  <c:v>144973.0740532238</c:v>
                </c:pt>
                <c:pt idx="20">
                  <c:v>146422.80479375605</c:v>
                </c:pt>
                <c:pt idx="21">
                  <c:v>147887.03284169358</c:v>
                </c:pt>
                <c:pt idx="22">
                  <c:v>149365.90317011057</c:v>
                </c:pt>
                <c:pt idx="23">
                  <c:v>150859.56220181164</c:v>
                </c:pt>
                <c:pt idx="24">
                  <c:v>152368.1578238298</c:v>
                </c:pt>
                <c:pt idx="25">
                  <c:v>153891.83940206812</c:v>
                </c:pt>
                <c:pt idx="26">
                  <c:v>155430.75779608879</c:v>
                </c:pt>
                <c:pt idx="27">
                  <c:v>156985.06537404962</c:v>
                </c:pt>
                <c:pt idx="28">
                  <c:v>158554.91602779014</c:v>
                </c:pt>
                <c:pt idx="29">
                  <c:v>160140.46518806805</c:v>
                </c:pt>
                <c:pt idx="30">
                  <c:v>161741.86983994875</c:v>
                </c:pt>
                <c:pt idx="31">
                  <c:v>163359.28853834819</c:v>
                </c:pt>
                <c:pt idx="32">
                  <c:v>164992.88142373171</c:v>
                </c:pt>
                <c:pt idx="33">
                  <c:v>166642.81023796904</c:v>
                </c:pt>
                <c:pt idx="34">
                  <c:v>168309.23834034873</c:v>
                </c:pt>
                <c:pt idx="35">
                  <c:v>169992.33072375218</c:v>
                </c:pt>
                <c:pt idx="36">
                  <c:v>171692.25403098972</c:v>
                </c:pt>
                <c:pt idx="37">
                  <c:v>173409.17657129961</c:v>
                </c:pt>
                <c:pt idx="38">
                  <c:v>175143.26833701262</c:v>
                </c:pt>
                <c:pt idx="39">
                  <c:v>176894.70102038272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9C-4F5E-B988-50FFD35D56E2}"/>
            </c:ext>
          </c:extLst>
        </c:ser>
        <c:ser>
          <c:idx val="1"/>
          <c:order val="1"/>
          <c:tx>
            <c:strRef>
              <c:f>變動年金!$G$16</c:f>
              <c:strCache>
                <c:ptCount val="1"/>
                <c:pt idx="0">
                  <c:v>變動年金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變動年金!$A$17:$A$56</c:f>
              <c:numCache>
                <c:formatCode>General</c:formatCode>
                <c:ptCount val="40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64</c:v>
                </c:pt>
                <c:pt idx="5">
                  <c:v>65</c:v>
                </c:pt>
                <c:pt idx="6">
                  <c:v>66</c:v>
                </c:pt>
                <c:pt idx="7">
                  <c:v>67</c:v>
                </c:pt>
                <c:pt idx="8">
                  <c:v>68</c:v>
                </c:pt>
                <c:pt idx="9">
                  <c:v>69</c:v>
                </c:pt>
                <c:pt idx="10">
                  <c:v>70</c:v>
                </c:pt>
                <c:pt idx="11">
                  <c:v>71</c:v>
                </c:pt>
                <c:pt idx="12">
                  <c:v>72</c:v>
                </c:pt>
                <c:pt idx="13">
                  <c:v>73</c:v>
                </c:pt>
                <c:pt idx="14">
                  <c:v>74</c:v>
                </c:pt>
                <c:pt idx="15">
                  <c:v>75</c:v>
                </c:pt>
                <c:pt idx="16">
                  <c:v>76</c:v>
                </c:pt>
                <c:pt idx="17">
                  <c:v>77</c:v>
                </c:pt>
                <c:pt idx="18">
                  <c:v>78</c:v>
                </c:pt>
                <c:pt idx="19">
                  <c:v>79</c:v>
                </c:pt>
                <c:pt idx="20">
                  <c:v>80</c:v>
                </c:pt>
                <c:pt idx="21">
                  <c:v>81</c:v>
                </c:pt>
                <c:pt idx="22">
                  <c:v>82</c:v>
                </c:pt>
                <c:pt idx="23">
                  <c:v>83</c:v>
                </c:pt>
                <c:pt idx="24">
                  <c:v>84</c:v>
                </c:pt>
                <c:pt idx="25">
                  <c:v>85</c:v>
                </c:pt>
                <c:pt idx="26">
                  <c:v>86</c:v>
                </c:pt>
                <c:pt idx="27">
                  <c:v>87</c:v>
                </c:pt>
                <c:pt idx="28">
                  <c:v>88</c:v>
                </c:pt>
                <c:pt idx="29">
                  <c:v>89</c:v>
                </c:pt>
                <c:pt idx="30">
                  <c:v>90</c:v>
                </c:pt>
                <c:pt idx="31">
                  <c:v>91</c:v>
                </c:pt>
                <c:pt idx="32">
                  <c:v>92</c:v>
                </c:pt>
                <c:pt idx="33">
                  <c:v>93</c:v>
                </c:pt>
                <c:pt idx="34">
                  <c:v>94</c:v>
                </c:pt>
                <c:pt idx="35">
                  <c:v>95</c:v>
                </c:pt>
                <c:pt idx="36">
                  <c:v>96</c:v>
                </c:pt>
                <c:pt idx="37">
                  <c:v>97</c:v>
                </c:pt>
                <c:pt idx="38">
                  <c:v>98</c:v>
                </c:pt>
                <c:pt idx="39">
                  <c:v>99</c:v>
                </c:pt>
              </c:numCache>
            </c:numRef>
          </c:cat>
          <c:val>
            <c:numRef>
              <c:f>變動年金!$G$17:$G$56</c:f>
              <c:numCache>
                <c:formatCode>#,##0_ ;[Red]\-#,##0\ </c:formatCode>
                <c:ptCount val="40"/>
                <c:pt idx="0">
                  <c:v>360000</c:v>
                </c:pt>
                <c:pt idx="1">
                  <c:v>363600</c:v>
                </c:pt>
                <c:pt idx="2">
                  <c:v>367236</c:v>
                </c:pt>
                <c:pt idx="3">
                  <c:v>370908.36</c:v>
                </c:pt>
                <c:pt idx="4">
                  <c:v>374617.4436</c:v>
                </c:pt>
                <c:pt idx="5">
                  <c:v>378363.618036</c:v>
                </c:pt>
                <c:pt idx="6">
                  <c:v>382147.25421635999</c:v>
                </c:pt>
                <c:pt idx="7">
                  <c:v>385968.72675852361</c:v>
                </c:pt>
                <c:pt idx="8">
                  <c:v>389828.41402610886</c:v>
                </c:pt>
                <c:pt idx="9">
                  <c:v>393726.69816636993</c:v>
                </c:pt>
                <c:pt idx="10">
                  <c:v>397663.96514803363</c:v>
                </c:pt>
                <c:pt idx="11">
                  <c:v>401640.604799514</c:v>
                </c:pt>
                <c:pt idx="12">
                  <c:v>405657.01084750914</c:v>
                </c:pt>
                <c:pt idx="13">
                  <c:v>409713.58095598425</c:v>
                </c:pt>
                <c:pt idx="14">
                  <c:v>413810.71676554409</c:v>
                </c:pt>
                <c:pt idx="15">
                  <c:v>417948.82393319951</c:v>
                </c:pt>
                <c:pt idx="16">
                  <c:v>422128.3121725315</c:v>
                </c:pt>
                <c:pt idx="17">
                  <c:v>426349.59529425681</c:v>
                </c:pt>
                <c:pt idx="18">
                  <c:v>430613.09124719939</c:v>
                </c:pt>
                <c:pt idx="19">
                  <c:v>434919.22215967136</c:v>
                </c:pt>
                <c:pt idx="20">
                  <c:v>439268.41438126808</c:v>
                </c:pt>
                <c:pt idx="21">
                  <c:v>443661.09852508077</c:v>
                </c:pt>
                <c:pt idx="22">
                  <c:v>448097.70951033157</c:v>
                </c:pt>
                <c:pt idx="23">
                  <c:v>452578.68660543486</c:v>
                </c:pt>
                <c:pt idx="24">
                  <c:v>457104.47347148921</c:v>
                </c:pt>
                <c:pt idx="25">
                  <c:v>461675.51820620411</c:v>
                </c:pt>
                <c:pt idx="26">
                  <c:v>466292.27338826616</c:v>
                </c:pt>
                <c:pt idx="27">
                  <c:v>470955.19612214883</c:v>
                </c:pt>
                <c:pt idx="28">
                  <c:v>475664.74808337033</c:v>
                </c:pt>
                <c:pt idx="29">
                  <c:v>480421.39556420402</c:v>
                </c:pt>
                <c:pt idx="30">
                  <c:v>485225.6095198461</c:v>
                </c:pt>
                <c:pt idx="31">
                  <c:v>490077.86561504455</c:v>
                </c:pt>
                <c:pt idx="32">
                  <c:v>494978.64427119499</c:v>
                </c:pt>
                <c:pt idx="33">
                  <c:v>499928.430713907</c:v>
                </c:pt>
                <c:pt idx="34">
                  <c:v>504927.71502104605</c:v>
                </c:pt>
                <c:pt idx="35">
                  <c:v>509976.99217125651</c:v>
                </c:pt>
                <c:pt idx="36">
                  <c:v>515076.76209296915</c:v>
                </c:pt>
                <c:pt idx="37">
                  <c:v>520227.52971389878</c:v>
                </c:pt>
                <c:pt idx="38">
                  <c:v>525429.80501103774</c:v>
                </c:pt>
                <c:pt idx="39">
                  <c:v>530684.10306114808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9C-4F5E-B988-50FFD35D5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119016"/>
        <c:axId val="196120192"/>
      </c:barChart>
      <c:lineChart>
        <c:grouping val="standard"/>
        <c:varyColors val="0"/>
        <c:ser>
          <c:idx val="2"/>
          <c:order val="2"/>
          <c:tx>
            <c:strRef>
              <c:f>變動年金!$F$16</c:f>
              <c:strCache>
                <c:ptCount val="1"/>
                <c:pt idx="0">
                  <c:v>變動年金規劃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變動年金!$A$17:$A$56</c:f>
              <c:numCache>
                <c:formatCode>General</c:formatCode>
                <c:ptCount val="40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64</c:v>
                </c:pt>
                <c:pt idx="5">
                  <c:v>65</c:v>
                </c:pt>
                <c:pt idx="6">
                  <c:v>66</c:v>
                </c:pt>
                <c:pt idx="7">
                  <c:v>67</c:v>
                </c:pt>
                <c:pt idx="8">
                  <c:v>68</c:v>
                </c:pt>
                <c:pt idx="9">
                  <c:v>69</c:v>
                </c:pt>
                <c:pt idx="10">
                  <c:v>70</c:v>
                </c:pt>
                <c:pt idx="11">
                  <c:v>71</c:v>
                </c:pt>
                <c:pt idx="12">
                  <c:v>72</c:v>
                </c:pt>
                <c:pt idx="13">
                  <c:v>73</c:v>
                </c:pt>
                <c:pt idx="14">
                  <c:v>74</c:v>
                </c:pt>
                <c:pt idx="15">
                  <c:v>75</c:v>
                </c:pt>
                <c:pt idx="16">
                  <c:v>76</c:v>
                </c:pt>
                <c:pt idx="17">
                  <c:v>77</c:v>
                </c:pt>
                <c:pt idx="18">
                  <c:v>78</c:v>
                </c:pt>
                <c:pt idx="19">
                  <c:v>79</c:v>
                </c:pt>
                <c:pt idx="20">
                  <c:v>80</c:v>
                </c:pt>
                <c:pt idx="21">
                  <c:v>81</c:v>
                </c:pt>
                <c:pt idx="22">
                  <c:v>82</c:v>
                </c:pt>
                <c:pt idx="23">
                  <c:v>83</c:v>
                </c:pt>
                <c:pt idx="24">
                  <c:v>84</c:v>
                </c:pt>
                <c:pt idx="25">
                  <c:v>85</c:v>
                </c:pt>
                <c:pt idx="26">
                  <c:v>86</c:v>
                </c:pt>
                <c:pt idx="27">
                  <c:v>87</c:v>
                </c:pt>
                <c:pt idx="28">
                  <c:v>88</c:v>
                </c:pt>
                <c:pt idx="29">
                  <c:v>89</c:v>
                </c:pt>
                <c:pt idx="30">
                  <c:v>90</c:v>
                </c:pt>
                <c:pt idx="31">
                  <c:v>91</c:v>
                </c:pt>
                <c:pt idx="32">
                  <c:v>92</c:v>
                </c:pt>
                <c:pt idx="33">
                  <c:v>93</c:v>
                </c:pt>
                <c:pt idx="34">
                  <c:v>94</c:v>
                </c:pt>
                <c:pt idx="35">
                  <c:v>95</c:v>
                </c:pt>
                <c:pt idx="36">
                  <c:v>96</c:v>
                </c:pt>
                <c:pt idx="37">
                  <c:v>97</c:v>
                </c:pt>
                <c:pt idx="38">
                  <c:v>98</c:v>
                </c:pt>
                <c:pt idx="39">
                  <c:v>99</c:v>
                </c:pt>
              </c:numCache>
            </c:numRef>
          </c:cat>
          <c:val>
            <c:numRef>
              <c:f>變動年金!$F$17:$F$56</c:f>
              <c:numCache>
                <c:formatCode>#,##0_ ;[Red]\-#,##0\ </c:formatCode>
                <c:ptCount val="40"/>
                <c:pt idx="0">
                  <c:v>360000</c:v>
                </c:pt>
                <c:pt idx="1">
                  <c:v>363600</c:v>
                </c:pt>
                <c:pt idx="2">
                  <c:v>367236</c:v>
                </c:pt>
                <c:pt idx="3">
                  <c:v>370908.36</c:v>
                </c:pt>
                <c:pt idx="4">
                  <c:v>374617.4436</c:v>
                </c:pt>
                <c:pt idx="5">
                  <c:v>378363.618036</c:v>
                </c:pt>
                <c:pt idx="6">
                  <c:v>382147.25421636004</c:v>
                </c:pt>
                <c:pt idx="7">
                  <c:v>385968.72675852355</c:v>
                </c:pt>
                <c:pt idx="8">
                  <c:v>389828.41402610886</c:v>
                </c:pt>
                <c:pt idx="9">
                  <c:v>393726.69816636998</c:v>
                </c:pt>
                <c:pt idx="10">
                  <c:v>397663.96514803369</c:v>
                </c:pt>
                <c:pt idx="11">
                  <c:v>401640.60479951394</c:v>
                </c:pt>
                <c:pt idx="12">
                  <c:v>405657.01084750914</c:v>
                </c:pt>
                <c:pt idx="13">
                  <c:v>409713.58095598425</c:v>
                </c:pt>
                <c:pt idx="14">
                  <c:v>413810.71676554414</c:v>
                </c:pt>
                <c:pt idx="15">
                  <c:v>417948.82393319946</c:v>
                </c:pt>
                <c:pt idx="16">
                  <c:v>422128.31217253156</c:v>
                </c:pt>
                <c:pt idx="17">
                  <c:v>426349.59529425693</c:v>
                </c:pt>
                <c:pt idx="18">
                  <c:v>430613.09124719951</c:v>
                </c:pt>
                <c:pt idx="19">
                  <c:v>434919.22215967136</c:v>
                </c:pt>
                <c:pt idx="20">
                  <c:v>439268.41438126814</c:v>
                </c:pt>
                <c:pt idx="21">
                  <c:v>443661.09852508077</c:v>
                </c:pt>
                <c:pt idx="22">
                  <c:v>448097.70951033168</c:v>
                </c:pt>
                <c:pt idx="23">
                  <c:v>452578.68660543492</c:v>
                </c:pt>
                <c:pt idx="24">
                  <c:v>457104.47347148939</c:v>
                </c:pt>
                <c:pt idx="25">
                  <c:v>461675.51820620435</c:v>
                </c:pt>
                <c:pt idx="26">
                  <c:v>466292.27338826639</c:v>
                </c:pt>
                <c:pt idx="27">
                  <c:v>470955.19612214889</c:v>
                </c:pt>
                <c:pt idx="28">
                  <c:v>475664.74808337039</c:v>
                </c:pt>
                <c:pt idx="29">
                  <c:v>480421.39556420414</c:v>
                </c:pt>
                <c:pt idx="30">
                  <c:v>485225.60951984627</c:v>
                </c:pt>
                <c:pt idx="31">
                  <c:v>490077.86561504455</c:v>
                </c:pt>
                <c:pt idx="32">
                  <c:v>494978.64427119511</c:v>
                </c:pt>
                <c:pt idx="33">
                  <c:v>499928.43071390712</c:v>
                </c:pt>
                <c:pt idx="34">
                  <c:v>504927.71502104617</c:v>
                </c:pt>
                <c:pt idx="35">
                  <c:v>509976.99217125657</c:v>
                </c:pt>
                <c:pt idx="36">
                  <c:v>515076.76209296915</c:v>
                </c:pt>
                <c:pt idx="37">
                  <c:v>520227.52971389884</c:v>
                </c:pt>
                <c:pt idx="38">
                  <c:v>525429.80501103785</c:v>
                </c:pt>
                <c:pt idx="39">
                  <c:v>530684.10306114808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29C-4F5E-B988-50FFD35D5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119016"/>
        <c:axId val="196120192"/>
      </c:lineChart>
      <c:catAx>
        <c:axId val="196119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96120192"/>
        <c:crosses val="autoZero"/>
        <c:auto val="1"/>
        <c:lblAlgn val="ctr"/>
        <c:lblOffset val="100"/>
        <c:noMultiLvlLbl val="0"/>
      </c:catAx>
      <c:valAx>
        <c:axId val="19612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96119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802197802197802"/>
          <c:y val="0.91622117235345568"/>
          <c:w val="0.54395604395604391"/>
          <c:h val="7.9334383202099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>
              <a:lumMod val="95000"/>
              <a:lumOff val="5000"/>
            </a:schemeClr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279582</xdr:colOff>
      <xdr:row>0</xdr:row>
      <xdr:rowOff>0</xdr:rowOff>
    </xdr:from>
    <xdr:to>
      <xdr:col>7</xdr:col>
      <xdr:colOff>777987</xdr:colOff>
      <xdr:row>14</xdr:row>
      <xdr:rowOff>140113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xmlns="" id="{7FAE93D7-CA1E-437F-A954-AB997C283C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839815</xdr:colOff>
      <xdr:row>0</xdr:row>
      <xdr:rowOff>0</xdr:rowOff>
    </xdr:from>
    <xdr:to>
      <xdr:col>13</xdr:col>
      <xdr:colOff>215153</xdr:colOff>
      <xdr:row>14</xdr:row>
      <xdr:rowOff>152400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xmlns="" id="{B4432FC6-323A-4759-BC0D-A4A2E1E23011}"/>
            </a:ext>
            <a:ext uri="{147F2762-F138-4A5C-976F-8EAC2B608ADB}">
              <a16:predDERef xmlns:a16="http://schemas.microsoft.com/office/drawing/2014/main" xmlns="" pred="{7FAE93D7-CA1E-437F-A954-AB997C283C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表格2_2" displayName="表格2_2" ref="A16:L57" totalsRowShown="0" headerRowDxfId="13" dataDxfId="12">
  <tableColumns count="12">
    <tableColumn id="1" name="年齡" dataDxfId="11">
      <calculatedColumnFormula>A16+1</calculatedColumnFormula>
    </tableColumn>
    <tableColumn id="7" name="年數" dataDxfId="10">
      <calculatedColumnFormula>表格2_2[[#This Row],[年齡]]-$A$17</calculatedColumnFormula>
    </tableColumn>
    <tableColumn id="2" name="保證年金" dataDxfId="9">
      <calculatedColumnFormula>保證年金*(1+通貨膨脹率)^表格2_2[[#This Row],[年數]]</calculatedColumnFormula>
    </tableColumn>
    <tableColumn id="12" name="保證部位利息" dataDxfId="8"/>
    <tableColumn id="11" name="保證準備金結餘" dataDxfId="7"/>
    <tableColumn id="8" name="變動年金規劃" dataDxfId="6">
      <calculatedColumnFormula>變動年金*(1+通貨膨脹率)^(表格2_2[[#This Row],[年齡]]-$A$17)</calculatedColumnFormula>
    </tableColumn>
    <tableColumn id="10" name="變動年金" dataDxfId="5"/>
    <tableColumn id="9" name="實際報酬率" dataDxfId="4"/>
    <tableColumn id="5" name="報酬率" dataDxfId="3">
      <calculatedColumnFormula>IF(試算模式="規劃",變動部位報酬率,IF(試算模式="模擬", _xlfn.NORM.INV(RAND(),變動部位報酬率,變動部位標準差),表格2_2[[#This Row],[實際報酬率]]))</calculatedColumnFormula>
    </tableColumn>
    <tableColumn id="3" name="變動部位獲利" dataDxfId="2"/>
    <tableColumn id="4" name="變動準備金節餘" dataDxfId="1"/>
    <tableColumn id="13" name="總結餘" dataDxfId="0">
      <calculatedColumnFormula>表格2_2[[#This Row],[保證準備金結餘]]+表格2_2[[#This Row],[變動準備金節餘]]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tabSelected="1" zoomScale="85" zoomScaleNormal="85" workbookViewId="0">
      <selection activeCell="L23" sqref="L23"/>
    </sheetView>
  </sheetViews>
  <sheetFormatPr defaultColWidth="8.88671875" defaultRowHeight="15.6" x14ac:dyDescent="0.3"/>
  <cols>
    <col min="1" max="1" width="22" style="1" customWidth="1"/>
    <col min="2" max="2" width="16.21875" style="1" customWidth="1"/>
    <col min="3" max="3" width="15" style="1" customWidth="1"/>
    <col min="4" max="4" width="14.77734375" style="1" customWidth="1"/>
    <col min="5" max="5" width="17.77734375" style="1" bestFit="1" customWidth="1"/>
    <col min="6" max="7" width="17.33203125" style="1" customWidth="1"/>
    <col min="8" max="8" width="14.6640625" style="1" customWidth="1"/>
    <col min="9" max="9" width="17.33203125" style="1" customWidth="1"/>
    <col min="10" max="10" width="17.6640625" style="1" customWidth="1"/>
    <col min="11" max="11" width="18.109375" style="1" bestFit="1" customWidth="1"/>
    <col min="12" max="14" width="14.21875" style="1" customWidth="1"/>
    <col min="15" max="16384" width="8.88671875" style="1"/>
  </cols>
  <sheetData>
    <row r="1" spans="1:14" x14ac:dyDescent="0.3">
      <c r="A1" s="7" t="s">
        <v>5</v>
      </c>
    </row>
    <row r="2" spans="1:14" x14ac:dyDescent="0.3">
      <c r="A2" s="10" t="s">
        <v>18</v>
      </c>
      <c r="B2" s="13">
        <v>120000</v>
      </c>
      <c r="J2" s="12"/>
      <c r="K2" s="2"/>
      <c r="L2" s="2"/>
      <c r="M2" s="2"/>
      <c r="N2" s="2"/>
    </row>
    <row r="3" spans="1:14" x14ac:dyDescent="0.3">
      <c r="A3" s="10" t="s">
        <v>7</v>
      </c>
      <c r="B3" s="13">
        <v>360000</v>
      </c>
      <c r="J3" s="8"/>
      <c r="K3" s="2"/>
      <c r="L3" s="2"/>
      <c r="M3" s="2"/>
      <c r="N3" s="2"/>
    </row>
    <row r="4" spans="1:14" x14ac:dyDescent="0.3">
      <c r="A4" s="10" t="s">
        <v>4</v>
      </c>
      <c r="B4" s="11">
        <v>0.01</v>
      </c>
      <c r="J4" s="8"/>
      <c r="K4" s="2"/>
      <c r="L4" s="2"/>
      <c r="M4" s="2"/>
      <c r="N4" s="2"/>
    </row>
    <row r="5" spans="1:14" x14ac:dyDescent="0.3">
      <c r="A5" s="10" t="s">
        <v>19</v>
      </c>
      <c r="B5" s="11">
        <v>1.4999999999999999E-2</v>
      </c>
      <c r="C5" s="8"/>
      <c r="J5" s="8"/>
      <c r="K5" s="2"/>
      <c r="L5" s="2"/>
      <c r="M5" s="2"/>
      <c r="N5" s="2"/>
    </row>
    <row r="6" spans="1:14" x14ac:dyDescent="0.3">
      <c r="A6" s="10" t="s">
        <v>17</v>
      </c>
      <c r="B6" s="11">
        <v>0.06</v>
      </c>
      <c r="C6" s="8"/>
      <c r="J6" s="8"/>
      <c r="K6" s="2"/>
      <c r="L6" s="2"/>
      <c r="M6" s="2"/>
      <c r="N6" s="2"/>
    </row>
    <row r="7" spans="1:14" x14ac:dyDescent="0.3">
      <c r="A7" s="10" t="s">
        <v>8</v>
      </c>
      <c r="B7" s="11">
        <v>7.0000000000000007E-2</v>
      </c>
      <c r="J7" s="8"/>
      <c r="K7" s="2"/>
      <c r="L7" s="2"/>
      <c r="M7" s="2"/>
      <c r="N7" s="2"/>
    </row>
    <row r="8" spans="1:14" x14ac:dyDescent="0.3">
      <c r="A8" s="10" t="s">
        <v>3</v>
      </c>
      <c r="B8" s="9" t="s">
        <v>22</v>
      </c>
      <c r="J8" s="8"/>
      <c r="K8" s="2"/>
      <c r="L8" s="2"/>
      <c r="M8" s="2"/>
      <c r="N8" s="2"/>
    </row>
    <row r="9" spans="1:14" x14ac:dyDescent="0.3">
      <c r="A9" s="14" t="s">
        <v>20</v>
      </c>
      <c r="B9" s="15">
        <f>PV((保證部位報酬率-通貨膨脹率)/(1+通貨膨脹率),40,-保證年金,0,1)</f>
        <v>4366420.89579379</v>
      </c>
    </row>
    <row r="10" spans="1:14" x14ac:dyDescent="0.3">
      <c r="A10" s="14" t="s">
        <v>13</v>
      </c>
      <c r="B10" s="15">
        <f>PV((變動部位報酬率-通貨膨脹率)/(1+通貨膨脹率),40,-變動年金,0,1)</f>
        <v>6527263.5018571764</v>
      </c>
    </row>
    <row r="11" spans="1:14" x14ac:dyDescent="0.3">
      <c r="A11" s="16" t="s">
        <v>21</v>
      </c>
      <c r="B11" s="17">
        <f>保證退休準備金+變動退休準備金</f>
        <v>10893684.397650966</v>
      </c>
    </row>
    <row r="12" spans="1:14" x14ac:dyDescent="0.3">
      <c r="B12" s="2"/>
    </row>
    <row r="13" spans="1:14" x14ac:dyDescent="0.3">
      <c r="B13" s="2"/>
    </row>
    <row r="15" spans="1:14" x14ac:dyDescent="0.3">
      <c r="B15" s="2"/>
    </row>
    <row r="16" spans="1:14" x14ac:dyDescent="0.3">
      <c r="A16" s="3" t="s">
        <v>2</v>
      </c>
      <c r="B16" s="3" t="s">
        <v>1</v>
      </c>
      <c r="C16" s="3" t="s">
        <v>6</v>
      </c>
      <c r="D16" s="3" t="s">
        <v>12</v>
      </c>
      <c r="E16" s="3" t="s">
        <v>9</v>
      </c>
      <c r="F16" s="3" t="s">
        <v>14</v>
      </c>
      <c r="G16" s="3" t="s">
        <v>23</v>
      </c>
      <c r="H16" s="3" t="s">
        <v>16</v>
      </c>
      <c r="I16" s="3" t="s">
        <v>15</v>
      </c>
      <c r="J16" s="3" t="s">
        <v>10</v>
      </c>
      <c r="K16" s="3" t="s">
        <v>11</v>
      </c>
      <c r="L16" s="3" t="s">
        <v>0</v>
      </c>
    </row>
    <row r="17" spans="1:12" x14ac:dyDescent="0.3">
      <c r="A17" s="3">
        <v>60</v>
      </c>
      <c r="B17" s="5">
        <f>表格2_2[[#This Row],[年齡]]-$A$17</f>
        <v>0</v>
      </c>
      <c r="C17" s="4">
        <f>保證年金*(1+通貨膨脹率)^表格2_2[[#This Row],[年數]]</f>
        <v>120000</v>
      </c>
      <c r="D17" s="4"/>
      <c r="E17" s="4">
        <f>保證退休準備金</f>
        <v>4366420.89579379</v>
      </c>
      <c r="F17" s="4">
        <f>變動年金*(1+通貨膨脹率)^(表格2_2[[#This Row],[年齡]]-$A$17)</f>
        <v>360000</v>
      </c>
      <c r="G17" s="4">
        <f>變動年金</f>
        <v>360000</v>
      </c>
      <c r="H17" s="6"/>
      <c r="I17" s="6"/>
      <c r="J17" s="4"/>
      <c r="K17" s="4">
        <f>變動退休準備金</f>
        <v>6527263.5018571764</v>
      </c>
      <c r="L17" s="4">
        <f>表格2_2[[#This Row],[保證準備金結餘]]+表格2_2[[#This Row],[變動準備金節餘]]</f>
        <v>10893684.397650966</v>
      </c>
    </row>
    <row r="18" spans="1:12" x14ac:dyDescent="0.3">
      <c r="A18" s="3">
        <f t="shared" ref="A18:A57" si="0">A17+1</f>
        <v>61</v>
      </c>
      <c r="B18" s="3">
        <f>表格2_2[[#This Row],[年齡]]-$A$17</f>
        <v>1</v>
      </c>
      <c r="C18" s="4">
        <f>保證年金*(1+通貨膨脹率)^表格2_2[[#This Row],[年數]]</f>
        <v>121200</v>
      </c>
      <c r="D18" s="4">
        <f t="shared" ref="D18:D57" si="1">(E17-C17)*保證部位報酬率</f>
        <v>63696.31343690685</v>
      </c>
      <c r="E18" s="4">
        <f>E17+表格2_2[[#This Row],[保證部位利息]]-C17</f>
        <v>4310117.2092306968</v>
      </c>
      <c r="F18" s="4">
        <f>變動年金*(1+通貨膨脹率)^(表格2_2[[#This Row],[年齡]]-$A$17)</f>
        <v>363600</v>
      </c>
      <c r="G18" s="4">
        <f ca="1">G17*(1+通貨膨脹率)*(1+表格2_2[[#This Row],[報酬率]])/(1+變動部位報酬率)</f>
        <v>363600</v>
      </c>
      <c r="H18" s="6"/>
      <c r="I18" s="6">
        <f ca="1">IF(試算模式="規劃",變動部位報酬率,IF(試算模式="模擬", _xlfn.NORM.INV(RAND(),變動部位報酬率,變動部位標準差),表格2_2[[#This Row],[實際報酬率]]))</f>
        <v>0.06</v>
      </c>
      <c r="J18" s="2">
        <f ca="1">(K17-G17)*表格2_2[[#This Row],[報酬率]]</f>
        <v>370035.81011143059</v>
      </c>
      <c r="K18" s="4">
        <f ca="1">K17+表格2_2[[#This Row],[變動部位獲利]]-G17</f>
        <v>6537299.3119686069</v>
      </c>
      <c r="L18" s="4">
        <f ca="1">表格2_2[[#This Row],[保證準備金結餘]]+表格2_2[[#This Row],[變動準備金節餘]]</f>
        <v>10847416.521199305</v>
      </c>
    </row>
    <row r="19" spans="1:12" x14ac:dyDescent="0.3">
      <c r="A19" s="3">
        <f t="shared" si="0"/>
        <v>62</v>
      </c>
      <c r="B19" s="3">
        <f>表格2_2[[#This Row],[年齡]]-$A$17</f>
        <v>2</v>
      </c>
      <c r="C19" s="4">
        <f>保證年金*(1+通貨膨脹率)^表格2_2[[#This Row],[年數]]</f>
        <v>122412</v>
      </c>
      <c r="D19" s="4">
        <f t="shared" si="1"/>
        <v>62833.758138460449</v>
      </c>
      <c r="E19" s="4">
        <f>E18+表格2_2[[#This Row],[保證部位利息]]-C18</f>
        <v>4251750.9673691569</v>
      </c>
      <c r="F19" s="4">
        <f>變動年金*(1+通貨膨脹率)^(表格2_2[[#This Row],[年齡]]-$A$17)</f>
        <v>367236</v>
      </c>
      <c r="G19" s="4">
        <f ca="1">G18*(1+通貨膨脹率)*(1+表格2_2[[#This Row],[報酬率]])/(1+變動部位報酬率)</f>
        <v>367236</v>
      </c>
      <c r="H19" s="6"/>
      <c r="I19" s="6">
        <f ca="1">IF(試算模式="規劃",變動部位報酬率,IF(試算模式="模擬", _xlfn.NORM.INV(RAND(),變動部位報酬率,變動部位標準差),表格2_2[[#This Row],[實際報酬率]]))</f>
        <v>0.06</v>
      </c>
      <c r="J19" s="2">
        <f ca="1">(K18-G18)*表格2_2[[#This Row],[報酬率]]</f>
        <v>370421.9587181164</v>
      </c>
      <c r="K19" s="4">
        <f ca="1">K18+表格2_2[[#This Row],[變動部位獲利]]-G18</f>
        <v>6544121.2706867233</v>
      </c>
      <c r="L19" s="4">
        <f ca="1">表格2_2[[#This Row],[保證準備金結餘]]+表格2_2[[#This Row],[變動準備金節餘]]</f>
        <v>10795872.238055881</v>
      </c>
    </row>
    <row r="20" spans="1:12" x14ac:dyDescent="0.3">
      <c r="A20" s="3">
        <f t="shared" si="0"/>
        <v>63</v>
      </c>
      <c r="B20" s="3">
        <f>表格2_2[[#This Row],[年齡]]-$A$17</f>
        <v>3</v>
      </c>
      <c r="C20" s="4">
        <f>保證年金*(1+通貨膨脹率)^表格2_2[[#This Row],[年數]]</f>
        <v>123636.12</v>
      </c>
      <c r="D20" s="4">
        <f t="shared" si="1"/>
        <v>61940.084510537352</v>
      </c>
      <c r="E20" s="4">
        <f>E19+表格2_2[[#This Row],[保證部位利息]]-C19</f>
        <v>4191279.0518796947</v>
      </c>
      <c r="F20" s="4">
        <f>變動年金*(1+通貨膨脹率)^(表格2_2[[#This Row],[年齡]]-$A$17)</f>
        <v>370908.36</v>
      </c>
      <c r="G20" s="4">
        <f ca="1">G19*(1+通貨膨脹率)*(1+表格2_2[[#This Row],[報酬率]])/(1+變動部位報酬率)</f>
        <v>370908.36</v>
      </c>
      <c r="H20" s="6"/>
      <c r="I20" s="6">
        <f ca="1">IF(試算模式="規劃",變動部位報酬率,IF(試算模式="模擬", _xlfn.NORM.INV(RAND(),變動部位報酬率,變動部位標準差),表格2_2[[#This Row],[實際報酬率]]))</f>
        <v>0.06</v>
      </c>
      <c r="J20" s="2">
        <f ca="1">(K19-G19)*表格2_2[[#This Row],[報酬率]]</f>
        <v>370613.11624120339</v>
      </c>
      <c r="K20" s="4">
        <f ca="1">K19+表格2_2[[#This Row],[變動部位獲利]]-G19</f>
        <v>6547498.3869279269</v>
      </c>
      <c r="L20" s="4">
        <f ca="1">表格2_2[[#This Row],[保證準備金結餘]]+表格2_2[[#This Row],[變動準備金節餘]]</f>
        <v>10738777.438807622</v>
      </c>
    </row>
    <row r="21" spans="1:12" x14ac:dyDescent="0.3">
      <c r="A21" s="3">
        <f t="shared" si="0"/>
        <v>64</v>
      </c>
      <c r="B21" s="3">
        <f>表格2_2[[#This Row],[年齡]]-$A$17</f>
        <v>4</v>
      </c>
      <c r="C21" s="4">
        <f>保證年金*(1+通貨膨脹率)^表格2_2[[#This Row],[年數]]</f>
        <v>124872.48120000001</v>
      </c>
      <c r="D21" s="4">
        <f t="shared" si="1"/>
        <v>61014.643978195418</v>
      </c>
      <c r="E21" s="4">
        <f>E20+表格2_2[[#This Row],[保證部位利息]]-C20</f>
        <v>4128657.5758578898</v>
      </c>
      <c r="F21" s="4">
        <f>變動年金*(1+通貨膨脹率)^(表格2_2[[#This Row],[年齡]]-$A$17)</f>
        <v>374617.4436</v>
      </c>
      <c r="G21" s="4">
        <f ca="1">G20*(1+通貨膨脹率)*(1+表格2_2[[#This Row],[報酬率]])/(1+變動部位報酬率)</f>
        <v>374617.4436</v>
      </c>
      <c r="H21" s="6"/>
      <c r="I21" s="6">
        <f ca="1">IF(試算模式="規劃",變動部位報酬率,IF(試算模式="模擬", _xlfn.NORM.INV(RAND(),變動部位報酬率,變動部位標準差),表格2_2[[#This Row],[實際報酬率]]))</f>
        <v>0.06</v>
      </c>
      <c r="J21" s="2">
        <f ca="1">(K20-G20)*表格2_2[[#This Row],[報酬率]]</f>
        <v>370595.4016156756</v>
      </c>
      <c r="K21" s="4">
        <f ca="1">K20+表格2_2[[#This Row],[變動部位獲利]]-G20</f>
        <v>6547185.4285436021</v>
      </c>
      <c r="L21" s="4">
        <f ca="1">表格2_2[[#This Row],[保證準備金結餘]]+表格2_2[[#This Row],[變動準備金節餘]]</f>
        <v>10675843.004401492</v>
      </c>
    </row>
    <row r="22" spans="1:12" x14ac:dyDescent="0.3">
      <c r="A22" s="3">
        <f t="shared" si="0"/>
        <v>65</v>
      </c>
      <c r="B22" s="3">
        <f>表格2_2[[#This Row],[年齡]]-$A$17</f>
        <v>5</v>
      </c>
      <c r="C22" s="4">
        <f>保證年金*(1+通貨膨脹率)^表格2_2[[#This Row],[年數]]</f>
        <v>126121.206012</v>
      </c>
      <c r="D22" s="4">
        <f t="shared" si="1"/>
        <v>60056.776419868351</v>
      </c>
      <c r="E22" s="4">
        <f>E21+表格2_2[[#This Row],[保證部位利息]]-C21</f>
        <v>4063841.8710777583</v>
      </c>
      <c r="F22" s="4">
        <f>變動年金*(1+通貨膨脹率)^(表格2_2[[#This Row],[年齡]]-$A$17)</f>
        <v>378363.618036</v>
      </c>
      <c r="G22" s="4">
        <f ca="1">G21*(1+通貨膨脹率)*(1+表格2_2[[#This Row],[報酬率]])/(1+變動部位報酬率)</f>
        <v>378363.618036</v>
      </c>
      <c r="H22" s="6"/>
      <c r="I22" s="6">
        <f ca="1">IF(試算模式="規劃",變動部位報酬率,IF(試算模式="模擬", _xlfn.NORM.INV(RAND(),變動部位報酬率,變動部位標準差),表格2_2[[#This Row],[實際報酬率]]))</f>
        <v>0.06</v>
      </c>
      <c r="J22" s="2">
        <f ca="1">(K21-G21)*表格2_2[[#This Row],[報酬率]]</f>
        <v>370354.07909661613</v>
      </c>
      <c r="K22" s="4">
        <f ca="1">K21+表格2_2[[#This Row],[變動部位獲利]]-G21</f>
        <v>6542922.0640402185</v>
      </c>
      <c r="L22" s="4">
        <f ca="1">表格2_2[[#This Row],[保證準備金結餘]]+表格2_2[[#This Row],[變動準備金節餘]]</f>
        <v>10606763.935117977</v>
      </c>
    </row>
    <row r="23" spans="1:12" x14ac:dyDescent="0.3">
      <c r="A23" s="3">
        <f t="shared" si="0"/>
        <v>66</v>
      </c>
      <c r="B23" s="3">
        <f>表格2_2[[#This Row],[年齡]]-$A$17</f>
        <v>6</v>
      </c>
      <c r="C23" s="4">
        <f>保證年金*(1+通貨膨脹率)^表格2_2[[#This Row],[年數]]</f>
        <v>127382.41807212001</v>
      </c>
      <c r="D23" s="4">
        <f t="shared" si="1"/>
        <v>59065.809975986376</v>
      </c>
      <c r="E23" s="4">
        <f>E22+表格2_2[[#This Row],[保證部位利息]]-C22</f>
        <v>3996786.4750417448</v>
      </c>
      <c r="F23" s="4">
        <f>變動年金*(1+通貨膨脹率)^(表格2_2[[#This Row],[年齡]]-$A$17)</f>
        <v>382147.25421636004</v>
      </c>
      <c r="G23" s="4">
        <f ca="1">G22*(1+通貨膨脹率)*(1+表格2_2[[#This Row],[報酬率]])/(1+變動部位報酬率)</f>
        <v>382147.25421635999</v>
      </c>
      <c r="H23" s="6"/>
      <c r="I23" s="6">
        <f ca="1">IF(試算模式="規劃",變動部位報酬率,IF(試算模式="模擬", _xlfn.NORM.INV(RAND(),變動部位報酬率,變動部位標準差),表格2_2[[#This Row],[實際報酬率]]))</f>
        <v>0.06</v>
      </c>
      <c r="J23" s="2">
        <f ca="1">(K22-G22)*表格2_2[[#This Row],[報酬率]]</f>
        <v>369873.50676025311</v>
      </c>
      <c r="K23" s="4">
        <f ca="1">K22+表格2_2[[#This Row],[變動部位獲利]]-G22</f>
        <v>6534431.952764472</v>
      </c>
      <c r="L23" s="4">
        <f ca="1">表格2_2[[#This Row],[保證準備金結餘]]+表格2_2[[#This Row],[變動準備金節餘]]</f>
        <v>10531218.427806217</v>
      </c>
    </row>
    <row r="24" spans="1:12" x14ac:dyDescent="0.3">
      <c r="A24" s="3">
        <f t="shared" si="0"/>
        <v>67</v>
      </c>
      <c r="B24" s="3">
        <f>表格2_2[[#This Row],[年齡]]-$A$17</f>
        <v>7</v>
      </c>
      <c r="C24" s="4">
        <f>保證年金*(1+通貨膨脹率)^表格2_2[[#This Row],[年數]]</f>
        <v>128656.24225284118</v>
      </c>
      <c r="D24" s="4">
        <f t="shared" si="1"/>
        <v>58041.060854544376</v>
      </c>
      <c r="E24" s="4">
        <f>E23+表格2_2[[#This Row],[保證部位利息]]-C23</f>
        <v>3927445.1178241693</v>
      </c>
      <c r="F24" s="4">
        <f>變動年金*(1+通貨膨脹率)^(表格2_2[[#This Row],[年齡]]-$A$17)</f>
        <v>385968.72675852355</v>
      </c>
      <c r="G24" s="4">
        <f ca="1">G23*(1+通貨膨脹率)*(1+表格2_2[[#This Row],[報酬率]])/(1+變動部位報酬率)</f>
        <v>385968.72675852361</v>
      </c>
      <c r="H24" s="6"/>
      <c r="I24" s="6">
        <f ca="1">IF(試算模式="規劃",變動部位報酬率,IF(試算模式="模擬", _xlfn.NORM.INV(RAND(),變動部位報酬率,變動部位標準差),表格2_2[[#This Row],[實際報酬率]]))</f>
        <v>0.06</v>
      </c>
      <c r="J24" s="2">
        <f ca="1">(K23-G23)*表格2_2[[#This Row],[報酬率]]</f>
        <v>369137.0819128867</v>
      </c>
      <c r="K24" s="4">
        <f ca="1">K23+表格2_2[[#This Row],[變動部位獲利]]-G23</f>
        <v>6521421.7804609984</v>
      </c>
      <c r="L24" s="4">
        <f ca="1">表格2_2[[#This Row],[保證準備金結餘]]+表格2_2[[#This Row],[變動準備金節餘]]</f>
        <v>10448866.898285167</v>
      </c>
    </row>
    <row r="25" spans="1:12" x14ac:dyDescent="0.3">
      <c r="A25" s="3">
        <f t="shared" si="0"/>
        <v>68</v>
      </c>
      <c r="B25" s="3">
        <f>表格2_2[[#This Row],[年齡]]-$A$17</f>
        <v>8</v>
      </c>
      <c r="C25" s="4">
        <f>保證年金*(1+通貨膨脹率)^表格2_2[[#This Row],[年數]]</f>
        <v>129942.80467536963</v>
      </c>
      <c r="D25" s="4">
        <f t="shared" si="1"/>
        <v>56981.833133569919</v>
      </c>
      <c r="E25" s="4">
        <f>E24+表格2_2[[#This Row],[保證部位利息]]-C24</f>
        <v>3855770.7087048981</v>
      </c>
      <c r="F25" s="4">
        <f>變動年金*(1+通貨膨脹率)^(表格2_2[[#This Row],[年齡]]-$A$17)</f>
        <v>389828.41402610886</v>
      </c>
      <c r="G25" s="4">
        <f ca="1">G24*(1+通貨膨脹率)*(1+表格2_2[[#This Row],[報酬率]])/(1+變動部位報酬率)</f>
        <v>389828.41402610886</v>
      </c>
      <c r="H25" s="6"/>
      <c r="I25" s="6">
        <f ca="1">IF(試算模式="規劃",變動部位報酬率,IF(試算模式="模擬", _xlfn.NORM.INV(RAND(),變動部位報酬率,變動部位標準差),表格2_2[[#This Row],[實際報酬率]]))</f>
        <v>0.06</v>
      </c>
      <c r="J25" s="2">
        <f ca="1">(K24-G24)*表格2_2[[#This Row],[報酬率]]</f>
        <v>368127.18322214845</v>
      </c>
      <c r="K25" s="4">
        <f ca="1">K24+表格2_2[[#This Row],[變動部位獲利]]-G24</f>
        <v>6503580.2369246231</v>
      </c>
      <c r="L25" s="4">
        <f ca="1">表格2_2[[#This Row],[保證準備金結餘]]+表格2_2[[#This Row],[變動準備金節餘]]</f>
        <v>10359350.945629522</v>
      </c>
    </row>
    <row r="26" spans="1:12" x14ac:dyDescent="0.3">
      <c r="A26" s="3">
        <f t="shared" si="0"/>
        <v>69</v>
      </c>
      <c r="B26" s="3">
        <f>表格2_2[[#This Row],[年齡]]-$A$17</f>
        <v>9</v>
      </c>
      <c r="C26" s="4">
        <f>保證年金*(1+通貨膨脹率)^表格2_2[[#This Row],[年數]]</f>
        <v>131242.23272212333</v>
      </c>
      <c r="D26" s="4">
        <f t="shared" si="1"/>
        <v>55887.418560442929</v>
      </c>
      <c r="E26" s="4">
        <f>E25+表格2_2[[#This Row],[保證部位利息]]-C25</f>
        <v>3781715.3225899716</v>
      </c>
      <c r="F26" s="4">
        <f>變動年金*(1+通貨膨脹率)^(表格2_2[[#This Row],[年齡]]-$A$17)</f>
        <v>393726.69816636998</v>
      </c>
      <c r="G26" s="4">
        <f ca="1">G25*(1+通貨膨脹率)*(1+表格2_2[[#This Row],[報酬率]])/(1+變動部位報酬率)</f>
        <v>393726.69816636993</v>
      </c>
      <c r="H26" s="6"/>
      <c r="I26" s="6">
        <f ca="1">IF(試算模式="規劃",變動部位報酬率,IF(試算模式="模擬", _xlfn.NORM.INV(RAND(),變動部位報酬率,變動部位標準差),表格2_2[[#This Row],[實際報酬率]]))</f>
        <v>0.06</v>
      </c>
      <c r="J26" s="2">
        <f ca="1">(K25-G25)*表格2_2[[#This Row],[報酬率]]</f>
        <v>366825.10937391088</v>
      </c>
      <c r="K26" s="4">
        <f ca="1">K25+表格2_2[[#This Row],[變動部位獲利]]-G25</f>
        <v>6480576.9322724259</v>
      </c>
      <c r="L26" s="4">
        <f ca="1">表格2_2[[#This Row],[保證準備金結餘]]+表格2_2[[#This Row],[變動準備金節餘]]</f>
        <v>10262292.254862398</v>
      </c>
    </row>
    <row r="27" spans="1:12" x14ac:dyDescent="0.3">
      <c r="A27" s="3">
        <f t="shared" si="0"/>
        <v>70</v>
      </c>
      <c r="B27" s="3">
        <f>表格2_2[[#This Row],[年齡]]-$A$17</f>
        <v>10</v>
      </c>
      <c r="C27" s="4">
        <f>保證年金*(1+通貨膨脹率)^表格2_2[[#This Row],[年數]]</f>
        <v>132554.65504934458</v>
      </c>
      <c r="D27" s="4">
        <f t="shared" si="1"/>
        <v>54757.096348017723</v>
      </c>
      <c r="E27" s="4">
        <f>E26+表格2_2[[#This Row],[保證部位利息]]-C26</f>
        <v>3705230.1862158664</v>
      </c>
      <c r="F27" s="4">
        <f>變動年金*(1+通貨膨脹率)^(表格2_2[[#This Row],[年齡]]-$A$17)</f>
        <v>397663.96514803369</v>
      </c>
      <c r="G27" s="4">
        <f ca="1">G26*(1+通貨膨脹率)*(1+表格2_2[[#This Row],[報酬率]])/(1+變動部位報酬率)</f>
        <v>397663.96514803363</v>
      </c>
      <c r="H27" s="6"/>
      <c r="I27" s="6">
        <f ca="1">IF(試算模式="規劃",變動部位報酬率,IF(試算模式="模擬", _xlfn.NORM.INV(RAND(),變動部位報酬率,變動部位標準差),表格2_2[[#This Row],[實際報酬率]]))</f>
        <v>0.06</v>
      </c>
      <c r="J27" s="2">
        <f ca="1">(K26-G26)*表格2_2[[#This Row],[報酬率]]</f>
        <v>365211.01404636336</v>
      </c>
      <c r="K27" s="4">
        <f ca="1">K26+表格2_2[[#This Row],[變動部位獲利]]-G26</f>
        <v>6452061.2481524199</v>
      </c>
      <c r="L27" s="4">
        <f ca="1">表格2_2[[#This Row],[保證準備金結餘]]+表格2_2[[#This Row],[變動準備金節餘]]</f>
        <v>10157291.434368286</v>
      </c>
    </row>
    <row r="28" spans="1:12" x14ac:dyDescent="0.3">
      <c r="A28" s="3">
        <f t="shared" si="0"/>
        <v>71</v>
      </c>
      <c r="B28" s="3">
        <f>表格2_2[[#This Row],[年齡]]-$A$17</f>
        <v>11</v>
      </c>
      <c r="C28" s="4">
        <f>保證年金*(1+通貨膨脹率)^表格2_2[[#This Row],[年數]]</f>
        <v>133880.20159983798</v>
      </c>
      <c r="D28" s="4">
        <f t="shared" si="1"/>
        <v>53590.132967497826</v>
      </c>
      <c r="E28" s="4">
        <f>E27+表格2_2[[#This Row],[保證部位利息]]-C27</f>
        <v>3626265.6641340195</v>
      </c>
      <c r="F28" s="4">
        <f>變動年金*(1+通貨膨脹率)^(表格2_2[[#This Row],[年齡]]-$A$17)</f>
        <v>401640.60479951394</v>
      </c>
      <c r="G28" s="4">
        <f ca="1">G27*(1+通貨膨脹率)*(1+表格2_2[[#This Row],[報酬率]])/(1+變動部位報酬率)</f>
        <v>401640.604799514</v>
      </c>
      <c r="H28" s="6"/>
      <c r="I28" s="6">
        <f ca="1">IF(試算模式="規劃",變動部位報酬率,IF(試算模式="模擬", _xlfn.NORM.INV(RAND(),變動部位報酬率,變動部位標準差),表格2_2[[#This Row],[實際報酬率]]))</f>
        <v>0.06</v>
      </c>
      <c r="J28" s="2">
        <f ca="1">(K27-G27)*表格2_2[[#This Row],[報酬率]]</f>
        <v>363263.83698026318</v>
      </c>
      <c r="K28" s="4">
        <f ca="1">K27+表格2_2[[#This Row],[變動部位獲利]]-G27</f>
        <v>6417661.1199846491</v>
      </c>
      <c r="L28" s="4">
        <f ca="1">表格2_2[[#This Row],[保證準備金結餘]]+表格2_2[[#This Row],[變動準備金節餘]]</f>
        <v>10043926.784118669</v>
      </c>
    </row>
    <row r="29" spans="1:12" x14ac:dyDescent="0.3">
      <c r="A29" s="3">
        <f t="shared" si="0"/>
        <v>72</v>
      </c>
      <c r="B29" s="3">
        <f>表格2_2[[#This Row],[年齡]]-$A$17</f>
        <v>12</v>
      </c>
      <c r="C29" s="4">
        <f>保證年金*(1+通貨膨脹率)^表格2_2[[#This Row],[年數]]</f>
        <v>135219.00361583638</v>
      </c>
      <c r="D29" s="4">
        <f t="shared" si="1"/>
        <v>52385.781938012726</v>
      </c>
      <c r="E29" s="4">
        <f>E28+表格2_2[[#This Row],[保證部位利息]]-C28</f>
        <v>3544771.2444721945</v>
      </c>
      <c r="F29" s="4">
        <f>變動年金*(1+通貨膨脹率)^(表格2_2[[#This Row],[年齡]]-$A$17)</f>
        <v>405657.01084750914</v>
      </c>
      <c r="G29" s="4">
        <f ca="1">G28*(1+通貨膨脹率)*(1+表格2_2[[#This Row],[報酬率]])/(1+變動部位報酬率)</f>
        <v>405657.01084750914</v>
      </c>
      <c r="H29" s="6"/>
      <c r="I29" s="6">
        <f ca="1">IF(試算模式="規劃",變動部位報酬率,IF(試算模式="模擬", _xlfn.NORM.INV(RAND(),變動部位報酬率,變動部位標準差),表格2_2[[#This Row],[實際報酬率]]))</f>
        <v>0.06</v>
      </c>
      <c r="J29" s="2">
        <f ca="1">(K28-G28)*表格2_2[[#This Row],[報酬率]]</f>
        <v>360961.23091110808</v>
      </c>
      <c r="K29" s="4">
        <f ca="1">K28+表格2_2[[#This Row],[變動部位獲利]]-G28</f>
        <v>6376981.7460962432</v>
      </c>
      <c r="L29" s="4">
        <f ca="1">表格2_2[[#This Row],[保證準備金結餘]]+表格2_2[[#This Row],[變動準備金節餘]]</f>
        <v>9921752.9905684367</v>
      </c>
    </row>
    <row r="30" spans="1:12" x14ac:dyDescent="0.3">
      <c r="A30" s="3">
        <f t="shared" si="0"/>
        <v>73</v>
      </c>
      <c r="B30" s="3">
        <f>表格2_2[[#This Row],[年齡]]-$A$17</f>
        <v>13</v>
      </c>
      <c r="C30" s="4">
        <f>保證年金*(1+通貨膨脹率)^表格2_2[[#This Row],[年數]]</f>
        <v>136571.19365199475</v>
      </c>
      <c r="D30" s="4">
        <f t="shared" si="1"/>
        <v>51143.283612845364</v>
      </c>
      <c r="E30" s="4">
        <f>E29+表格2_2[[#This Row],[保證部位利息]]-C29</f>
        <v>3460695.5244692033</v>
      </c>
      <c r="F30" s="4">
        <f>變動年金*(1+通貨膨脹率)^(表格2_2[[#This Row],[年齡]]-$A$17)</f>
        <v>409713.58095598425</v>
      </c>
      <c r="G30" s="4">
        <f ca="1">G29*(1+通貨膨脹率)*(1+表格2_2[[#This Row],[報酬率]])/(1+變動部位報酬率)</f>
        <v>409713.58095598425</v>
      </c>
      <c r="H30" s="6"/>
      <c r="I30" s="6">
        <f ca="1">IF(試算模式="規劃",變動部位報酬率,IF(試算模式="模擬", _xlfn.NORM.INV(RAND(),變動部位報酬率,變動部位標準差),表格2_2[[#This Row],[實際報酬率]]))</f>
        <v>0.06</v>
      </c>
      <c r="J30" s="2">
        <f ca="1">(K29-G29)*表格2_2[[#This Row],[報酬率]]</f>
        <v>358279.48411492404</v>
      </c>
      <c r="K30" s="4">
        <f ca="1">K29+表格2_2[[#This Row],[變動部位獲利]]-G29</f>
        <v>6329604.2193636587</v>
      </c>
      <c r="L30" s="4">
        <f ca="1">表格2_2[[#This Row],[保證準備金結餘]]+表格2_2[[#This Row],[變動準備金節餘]]</f>
        <v>9790299.743832862</v>
      </c>
    </row>
    <row r="31" spans="1:12" x14ac:dyDescent="0.3">
      <c r="A31" s="3">
        <f t="shared" si="0"/>
        <v>74</v>
      </c>
      <c r="B31" s="3">
        <f>表格2_2[[#This Row],[年齡]]-$A$17</f>
        <v>14</v>
      </c>
      <c r="C31" s="4">
        <f>保證年金*(1+通貨膨脹率)^表格2_2[[#This Row],[年數]]</f>
        <v>137936.9055885147</v>
      </c>
      <c r="D31" s="4">
        <f t="shared" si="1"/>
        <v>49861.864962258129</v>
      </c>
      <c r="E31" s="4">
        <f>E30+表格2_2[[#This Row],[保證部位利息]]-C30</f>
        <v>3373986.1957794665</v>
      </c>
      <c r="F31" s="4">
        <f>變動年金*(1+通貨膨脹率)^(表格2_2[[#This Row],[年齡]]-$A$17)</f>
        <v>413810.71676554414</v>
      </c>
      <c r="G31" s="4">
        <f ca="1">G30*(1+通貨膨脹率)*(1+表格2_2[[#This Row],[報酬率]])/(1+變動部位報酬率)</f>
        <v>413810.71676554409</v>
      </c>
      <c r="H31" s="6"/>
      <c r="I31" s="6">
        <f ca="1">IF(試算模式="規劃",變動部位報酬率,IF(試算模式="模擬", _xlfn.NORM.INV(RAND(),變動部位報酬率,變動部位標準差),表格2_2[[#This Row],[實際報酬率]]))</f>
        <v>0.06</v>
      </c>
      <c r="J31" s="2">
        <f ca="1">(K30-G30)*表格2_2[[#This Row],[報酬率]]</f>
        <v>355193.43830446049</v>
      </c>
      <c r="K31" s="4">
        <f ca="1">K30+表格2_2[[#This Row],[變動部位獲利]]-G30</f>
        <v>6275084.0767121352</v>
      </c>
      <c r="L31" s="4">
        <f ca="1">表格2_2[[#This Row],[保證準備金結餘]]+表格2_2[[#This Row],[變動準備金節餘]]</f>
        <v>9649070.2724916022</v>
      </c>
    </row>
    <row r="32" spans="1:12" x14ac:dyDescent="0.3">
      <c r="A32" s="3">
        <f t="shared" si="0"/>
        <v>75</v>
      </c>
      <c r="B32" s="3">
        <f>表格2_2[[#This Row],[年齡]]-$A$17</f>
        <v>15</v>
      </c>
      <c r="C32" s="4">
        <f>保證年金*(1+通貨膨脹率)^表格2_2[[#This Row],[年數]]</f>
        <v>139316.27464439982</v>
      </c>
      <c r="D32" s="4">
        <f t="shared" si="1"/>
        <v>48540.739352864279</v>
      </c>
      <c r="E32" s="4">
        <f>E31+表格2_2[[#This Row],[保證部位利息]]-C31</f>
        <v>3284590.0295438161</v>
      </c>
      <c r="F32" s="4">
        <f>變動年金*(1+通貨膨脹率)^(表格2_2[[#This Row],[年齡]]-$A$17)</f>
        <v>417948.82393319946</v>
      </c>
      <c r="G32" s="4">
        <f ca="1">G31*(1+通貨膨脹率)*(1+表格2_2[[#This Row],[報酬率]])/(1+變動部位報酬率)</f>
        <v>417948.82393319951</v>
      </c>
      <c r="H32" s="6"/>
      <c r="I32" s="6">
        <f ca="1">IF(試算模式="規劃",變動部位報酬率,IF(試算模式="模擬", _xlfn.NORM.INV(RAND(),變動部位報酬率,變動部位標準差),表格2_2[[#This Row],[實際報酬率]]))</f>
        <v>0.06</v>
      </c>
      <c r="J32" s="2">
        <f ca="1">(K31-G31)*表格2_2[[#This Row],[報酬率]]</f>
        <v>351676.40159679542</v>
      </c>
      <c r="K32" s="4">
        <f ca="1">K31+表格2_2[[#This Row],[變動部位獲利]]-G31</f>
        <v>6212949.7615433866</v>
      </c>
      <c r="L32" s="4">
        <f ca="1">表格2_2[[#This Row],[保證準備金結餘]]+表格2_2[[#This Row],[變動準備金節餘]]</f>
        <v>9497539.7910872027</v>
      </c>
    </row>
    <row r="33" spans="1:12" x14ac:dyDescent="0.3">
      <c r="A33" s="3">
        <f t="shared" si="0"/>
        <v>76</v>
      </c>
      <c r="B33" s="3">
        <f>表格2_2[[#This Row],[年齡]]-$A$17</f>
        <v>16</v>
      </c>
      <c r="C33" s="4">
        <f>保證年金*(1+通貨膨脹率)^表格2_2[[#This Row],[年數]]</f>
        <v>140709.43739084384</v>
      </c>
      <c r="D33" s="4">
        <f t="shared" si="1"/>
        <v>47179.106323491244</v>
      </c>
      <c r="E33" s="4">
        <f>E32+表格2_2[[#This Row],[保證部位利息]]-C32</f>
        <v>3192452.8612229074</v>
      </c>
      <c r="F33" s="4">
        <f>變動年金*(1+通貨膨脹率)^(表格2_2[[#This Row],[年齡]]-$A$17)</f>
        <v>422128.31217253156</v>
      </c>
      <c r="G33" s="4">
        <f ca="1">G32*(1+通貨膨脹率)*(1+表格2_2[[#This Row],[報酬率]])/(1+變動部位報酬率)</f>
        <v>422128.3121725315</v>
      </c>
      <c r="H33" s="6"/>
      <c r="I33" s="6">
        <f ca="1">IF(試算模式="規劃",變動部位報酬率,IF(試算模式="模擬", _xlfn.NORM.INV(RAND(),變動部位報酬率,變動部位標準差),表格2_2[[#This Row],[實際報酬率]]))</f>
        <v>0.06</v>
      </c>
      <c r="J33" s="2">
        <f ca="1">(K32-G32)*表格2_2[[#This Row],[報酬率]]</f>
        <v>347700.05625661119</v>
      </c>
      <c r="K33" s="4">
        <f ca="1">K32+表格2_2[[#This Row],[變動部位獲利]]-G32</f>
        <v>6142700.9938667975</v>
      </c>
      <c r="L33" s="4">
        <f ca="1">表格2_2[[#This Row],[保證準備金結餘]]+表格2_2[[#This Row],[變動準備金節餘]]</f>
        <v>9335153.8550897054</v>
      </c>
    </row>
    <row r="34" spans="1:12" x14ac:dyDescent="0.3">
      <c r="A34" s="3">
        <f t="shared" si="0"/>
        <v>77</v>
      </c>
      <c r="B34" s="3">
        <f>表格2_2[[#This Row],[年齡]]-$A$17</f>
        <v>17</v>
      </c>
      <c r="C34" s="4">
        <f>保證年金*(1+通貨膨脹率)^表格2_2[[#This Row],[年數]]</f>
        <v>142116.53176475229</v>
      </c>
      <c r="D34" s="4">
        <f t="shared" si="1"/>
        <v>45776.151357480951</v>
      </c>
      <c r="E34" s="4">
        <f>E33+表格2_2[[#This Row],[保證部位利息]]-C33</f>
        <v>3097519.5751895444</v>
      </c>
      <c r="F34" s="4">
        <f>變動年金*(1+通貨膨脹率)^(表格2_2[[#This Row],[年齡]]-$A$17)</f>
        <v>426349.59529425693</v>
      </c>
      <c r="G34" s="4">
        <f ca="1">G33*(1+通貨膨脹率)*(1+表格2_2[[#This Row],[報酬率]])/(1+變動部位報酬率)</f>
        <v>426349.59529425681</v>
      </c>
      <c r="H34" s="6"/>
      <c r="I34" s="6">
        <f ca="1">IF(試算模式="規劃",變動部位報酬率,IF(試算模式="模擬", _xlfn.NORM.INV(RAND(),變動部位報酬率,變動部位標準差),表格2_2[[#This Row],[實際報酬率]]))</f>
        <v>0.06</v>
      </c>
      <c r="J34" s="2">
        <f ca="1">(K33-G33)*表格2_2[[#This Row],[報酬率]]</f>
        <v>343234.36090165598</v>
      </c>
      <c r="K34" s="4">
        <f ca="1">K33+表格2_2[[#This Row],[變動部位獲利]]-G33</f>
        <v>6063807.042595922</v>
      </c>
      <c r="L34" s="4">
        <f ca="1">表格2_2[[#This Row],[保證準備金結餘]]+表格2_2[[#This Row],[變動準備金節餘]]</f>
        <v>9161326.6177854668</v>
      </c>
    </row>
    <row r="35" spans="1:12" x14ac:dyDescent="0.3">
      <c r="A35" s="3">
        <f t="shared" si="0"/>
        <v>78</v>
      </c>
      <c r="B35" s="3">
        <f>表格2_2[[#This Row],[年齡]]-$A$17</f>
        <v>18</v>
      </c>
      <c r="C35" s="4">
        <f>保證年金*(1+通貨膨脹率)^表格2_2[[#This Row],[年數]]</f>
        <v>143537.69708239983</v>
      </c>
      <c r="D35" s="4">
        <f t="shared" si="1"/>
        <v>44331.045651371882</v>
      </c>
      <c r="E35" s="4">
        <f>E34+表格2_2[[#This Row],[保證部位利息]]-C34</f>
        <v>2999734.0890761642</v>
      </c>
      <c r="F35" s="4">
        <f>變動年金*(1+通貨膨脹率)^(表格2_2[[#This Row],[年齡]]-$A$17)</f>
        <v>430613.09124719951</v>
      </c>
      <c r="G35" s="4">
        <f ca="1">G34*(1+通貨膨脹率)*(1+表格2_2[[#This Row],[報酬率]])/(1+變動部位報酬率)</f>
        <v>430613.09124719939</v>
      </c>
      <c r="H35" s="6"/>
      <c r="I35" s="6">
        <f ca="1">IF(試算模式="規劃",變動部位報酬率,IF(試算模式="模擬", _xlfn.NORM.INV(RAND(),變動部位報酬率,變動部位標準差),表格2_2[[#This Row],[實際報酬率]]))</f>
        <v>0.06</v>
      </c>
      <c r="J35" s="2">
        <f ca="1">(K34-G34)*表格2_2[[#This Row],[報酬率]]</f>
        <v>338247.44683809992</v>
      </c>
      <c r="K35" s="4">
        <f ca="1">K34+表格2_2[[#This Row],[變動部位獲利]]-G34</f>
        <v>5975704.8941397648</v>
      </c>
      <c r="L35" s="4">
        <f ca="1">表格2_2[[#This Row],[保證準備金結餘]]+表格2_2[[#This Row],[變動準備金節餘]]</f>
        <v>8975438.9832159281</v>
      </c>
    </row>
    <row r="36" spans="1:12" x14ac:dyDescent="0.3">
      <c r="A36" s="3">
        <f t="shared" si="0"/>
        <v>79</v>
      </c>
      <c r="B36" s="3">
        <f>表格2_2[[#This Row],[年齡]]-$A$17</f>
        <v>19</v>
      </c>
      <c r="C36" s="4">
        <f>保證年金*(1+通貨膨脹率)^表格2_2[[#This Row],[年數]]</f>
        <v>144973.0740532238</v>
      </c>
      <c r="D36" s="4">
        <f t="shared" si="1"/>
        <v>42842.945879906467</v>
      </c>
      <c r="E36" s="4">
        <f>E35+表格2_2[[#This Row],[保證部位利息]]-C35</f>
        <v>2899039.3378736707</v>
      </c>
      <c r="F36" s="4">
        <f>變動年金*(1+通貨膨脹率)^(表格2_2[[#This Row],[年齡]]-$A$17)</f>
        <v>434919.22215967136</v>
      </c>
      <c r="G36" s="4">
        <f ca="1">G35*(1+通貨膨脹率)*(1+表格2_2[[#This Row],[報酬率]])/(1+變動部位報酬率)</f>
        <v>434919.22215967136</v>
      </c>
      <c r="H36" s="6"/>
      <c r="I36" s="6">
        <f ca="1">IF(試算模式="規劃",變動部位報酬率,IF(試算模式="模擬", _xlfn.NORM.INV(RAND(),變動部位報酬率,變動部位標準差),表格2_2[[#This Row],[實際報酬率]]))</f>
        <v>0.06</v>
      </c>
      <c r="J36" s="2">
        <f ca="1">(K35-G35)*表格2_2[[#This Row],[報酬率]]</f>
        <v>332705.50817355391</v>
      </c>
      <c r="K36" s="4">
        <f ca="1">K35+表格2_2[[#This Row],[變動部位獲利]]-G35</f>
        <v>5877797.3110661199</v>
      </c>
      <c r="L36" s="4">
        <f ca="1">表格2_2[[#This Row],[保證準備金結餘]]+表格2_2[[#This Row],[變動準備金節餘]]</f>
        <v>8776836.6489397902</v>
      </c>
    </row>
    <row r="37" spans="1:12" x14ac:dyDescent="0.3">
      <c r="A37" s="3">
        <f t="shared" si="0"/>
        <v>80</v>
      </c>
      <c r="B37" s="3">
        <f>表格2_2[[#This Row],[年齡]]-$A$17</f>
        <v>20</v>
      </c>
      <c r="C37" s="4">
        <f>保證年金*(1+通貨膨脹率)^表格2_2[[#This Row],[年數]]</f>
        <v>146422.80479375605</v>
      </c>
      <c r="D37" s="4">
        <f t="shared" si="1"/>
        <v>41310.993957306702</v>
      </c>
      <c r="E37" s="4">
        <f>E36+表格2_2[[#This Row],[保證部位利息]]-C36</f>
        <v>2795377.2577777538</v>
      </c>
      <c r="F37" s="4">
        <f>變動年金*(1+通貨膨脹率)^(表格2_2[[#This Row],[年齡]]-$A$17)</f>
        <v>439268.41438126814</v>
      </c>
      <c r="G37" s="4">
        <f ca="1">G36*(1+通貨膨脹率)*(1+表格2_2[[#This Row],[報酬率]])/(1+變動部位報酬率)</f>
        <v>439268.41438126808</v>
      </c>
      <c r="H37" s="6"/>
      <c r="I37" s="6">
        <f ca="1">IF(試算模式="規劃",變動部位報酬率,IF(試算模式="模擬", _xlfn.NORM.INV(RAND(),變動部位報酬率,變動部位標準差),表格2_2[[#This Row],[實際報酬率]]))</f>
        <v>0.06</v>
      </c>
      <c r="J37" s="2">
        <f ca="1">(K36-G36)*表格2_2[[#This Row],[報酬率]]</f>
        <v>326572.68533438689</v>
      </c>
      <c r="K37" s="4">
        <f ca="1">K36+表格2_2[[#This Row],[變動部位獲利]]-G36</f>
        <v>5769450.7742408356</v>
      </c>
      <c r="L37" s="4">
        <f ca="1">表格2_2[[#This Row],[保證準備金結餘]]+表格2_2[[#This Row],[變動準備金節餘]]</f>
        <v>8564828.0320185889</v>
      </c>
    </row>
    <row r="38" spans="1:12" x14ac:dyDescent="0.3">
      <c r="A38" s="3">
        <f t="shared" si="0"/>
        <v>81</v>
      </c>
      <c r="B38" s="3">
        <f>表格2_2[[#This Row],[年齡]]-$A$17</f>
        <v>21</v>
      </c>
      <c r="C38" s="4">
        <f>保證年金*(1+通貨膨脹率)^表格2_2[[#This Row],[年數]]</f>
        <v>147887.03284169358</v>
      </c>
      <c r="D38" s="4">
        <f t="shared" si="1"/>
        <v>39734.316794759965</v>
      </c>
      <c r="E38" s="4">
        <f>E37+表格2_2[[#This Row],[保證部位利息]]-C37</f>
        <v>2688688.7697787578</v>
      </c>
      <c r="F38" s="4">
        <f>變動年金*(1+通貨膨脹率)^(表格2_2[[#This Row],[年齡]]-$A$17)</f>
        <v>443661.09852508077</v>
      </c>
      <c r="G38" s="4">
        <f ca="1">G37*(1+通貨膨脹率)*(1+表格2_2[[#This Row],[報酬率]])/(1+變動部位報酬率)</f>
        <v>443661.09852508077</v>
      </c>
      <c r="H38" s="6"/>
      <c r="I38" s="6">
        <f ca="1">IF(試算模式="規劃",變動部位報酬率,IF(試算模式="模擬", _xlfn.NORM.INV(RAND(),變動部位報酬率,變動部位標準差),表格2_2[[#This Row],[實際報酬率]]))</f>
        <v>0.06</v>
      </c>
      <c r="J38" s="2">
        <f ca="1">(K37-G37)*表格2_2[[#This Row],[報酬率]]</f>
        <v>319810.941591574</v>
      </c>
      <c r="K38" s="4">
        <f ca="1">K37+表格2_2[[#This Row],[變動部位獲利]]-G37</f>
        <v>5649993.301451141</v>
      </c>
      <c r="L38" s="4">
        <f ca="1">表格2_2[[#This Row],[保證準備金結餘]]+表格2_2[[#This Row],[變動準備金節餘]]</f>
        <v>8338682.0712298993</v>
      </c>
    </row>
    <row r="39" spans="1:12" x14ac:dyDescent="0.3">
      <c r="A39" s="3">
        <f t="shared" si="0"/>
        <v>82</v>
      </c>
      <c r="B39" s="3">
        <f>表格2_2[[#This Row],[年齡]]-$A$17</f>
        <v>22</v>
      </c>
      <c r="C39" s="4">
        <f>保證年金*(1+通貨膨脹率)^表格2_2[[#This Row],[年數]]</f>
        <v>149365.90317011057</v>
      </c>
      <c r="D39" s="4">
        <f t="shared" si="1"/>
        <v>38112.026054055961</v>
      </c>
      <c r="E39" s="4">
        <f>E38+表格2_2[[#This Row],[保證部位利息]]-C38</f>
        <v>2578913.7629911201</v>
      </c>
      <c r="F39" s="4">
        <f>變動年金*(1+通貨膨脹率)^(表格2_2[[#This Row],[年齡]]-$A$17)</f>
        <v>448097.70951033168</v>
      </c>
      <c r="G39" s="4">
        <f ca="1">G38*(1+通貨膨脹率)*(1+表格2_2[[#This Row],[報酬率]])/(1+變動部位報酬率)</f>
        <v>448097.70951033157</v>
      </c>
      <c r="H39" s="6"/>
      <c r="I39" s="6">
        <f ca="1">IF(試算模式="規劃",變動部位報酬率,IF(試算模式="模擬", _xlfn.NORM.INV(RAND(),變動部位報酬率,變動部位標準差),表格2_2[[#This Row],[實際報酬率]]))</f>
        <v>0.06</v>
      </c>
      <c r="J39" s="2">
        <f ca="1">(K38-G38)*表格2_2[[#This Row],[報酬率]]</f>
        <v>312379.93217556359</v>
      </c>
      <c r="K39" s="4">
        <f ca="1">K38+表格2_2[[#This Row],[變動部位獲利]]-G38</f>
        <v>5518712.1351016238</v>
      </c>
      <c r="L39" s="4">
        <f ca="1">表格2_2[[#This Row],[保證準備金結餘]]+表格2_2[[#This Row],[變動準備金節餘]]</f>
        <v>8097625.8980927439</v>
      </c>
    </row>
    <row r="40" spans="1:12" x14ac:dyDescent="0.3">
      <c r="A40" s="3">
        <f t="shared" si="0"/>
        <v>83</v>
      </c>
      <c r="B40" s="3">
        <f>表格2_2[[#This Row],[年齡]]-$A$17</f>
        <v>23</v>
      </c>
      <c r="C40" s="4">
        <f>保證年金*(1+通貨膨脹率)^表格2_2[[#This Row],[年數]]</f>
        <v>150859.56220181164</v>
      </c>
      <c r="D40" s="4">
        <f t="shared" si="1"/>
        <v>36443.217897315139</v>
      </c>
      <c r="E40" s="4">
        <f>E39+表格2_2[[#This Row],[保證部位利息]]-C39</f>
        <v>2465991.0777183245</v>
      </c>
      <c r="F40" s="4">
        <f>變動年金*(1+通貨膨脹率)^(表格2_2[[#This Row],[年齡]]-$A$17)</f>
        <v>452578.68660543492</v>
      </c>
      <c r="G40" s="4">
        <f ca="1">G39*(1+通貨膨脹率)*(1+表格2_2[[#This Row],[報酬率]])/(1+變動部位報酬率)</f>
        <v>452578.68660543486</v>
      </c>
      <c r="H40" s="6"/>
      <c r="I40" s="6">
        <f ca="1">IF(試算模式="規劃",變動部位報酬率,IF(試算模式="模擬", _xlfn.NORM.INV(RAND(),變動部位報酬率,變動部位標準差),表格2_2[[#This Row],[實際報酬率]]))</f>
        <v>0.06</v>
      </c>
      <c r="J40" s="2">
        <f ca="1">(K39-G39)*表格2_2[[#This Row],[報酬率]]</f>
        <v>304236.86553547753</v>
      </c>
      <c r="K40" s="4">
        <f ca="1">K39+表格2_2[[#This Row],[變動部位獲利]]-G39</f>
        <v>5374851.291126769</v>
      </c>
      <c r="L40" s="4">
        <f ca="1">表格2_2[[#This Row],[保證準備金結餘]]+表格2_2[[#This Row],[變動準備金節餘]]</f>
        <v>7840842.368845094</v>
      </c>
    </row>
    <row r="41" spans="1:12" x14ac:dyDescent="0.3">
      <c r="A41" s="3">
        <f t="shared" si="0"/>
        <v>84</v>
      </c>
      <c r="B41" s="3">
        <f>表格2_2[[#This Row],[年齡]]-$A$17</f>
        <v>24</v>
      </c>
      <c r="C41" s="4">
        <f>保證年金*(1+通貨膨脹率)^表格2_2[[#This Row],[年數]]</f>
        <v>152368.1578238298</v>
      </c>
      <c r="D41" s="4">
        <f t="shared" si="1"/>
        <v>34726.972732747694</v>
      </c>
      <c r="E41" s="4">
        <f>E40+表格2_2[[#This Row],[保證部位利息]]-C40</f>
        <v>2349858.4882492609</v>
      </c>
      <c r="F41" s="4">
        <f>變動年金*(1+通貨膨脹率)^(表格2_2[[#This Row],[年齡]]-$A$17)</f>
        <v>457104.47347148939</v>
      </c>
      <c r="G41" s="4">
        <f ca="1">G40*(1+通貨膨脹率)*(1+表格2_2[[#This Row],[報酬率]])/(1+變動部位報酬率)</f>
        <v>457104.47347148921</v>
      </c>
      <c r="H41" s="6"/>
      <c r="I41" s="6">
        <f ca="1">IF(試算模式="規劃",變動部位報酬率,IF(試算模式="模擬", _xlfn.NORM.INV(RAND(),變動部位報酬率,變動部位標準差),表格2_2[[#This Row],[實際報酬率]]))</f>
        <v>0.06</v>
      </c>
      <c r="J41" s="2">
        <f ca="1">(K40-G40)*表格2_2[[#This Row],[報酬率]]</f>
        <v>295336.35627128003</v>
      </c>
      <c r="K41" s="4">
        <f ca="1">K40+表格2_2[[#This Row],[變動部位獲利]]-G40</f>
        <v>5217608.9607926141</v>
      </c>
      <c r="L41" s="4">
        <f ca="1">表格2_2[[#This Row],[保證準備金結餘]]+表格2_2[[#This Row],[變動準備金節餘]]</f>
        <v>7567467.4490418751</v>
      </c>
    </row>
    <row r="42" spans="1:12" x14ac:dyDescent="0.3">
      <c r="A42" s="3">
        <f t="shared" si="0"/>
        <v>85</v>
      </c>
      <c r="B42" s="3">
        <f>表格2_2[[#This Row],[年齡]]-$A$17</f>
        <v>25</v>
      </c>
      <c r="C42" s="4">
        <f>保證年金*(1+通貨膨脹率)^表格2_2[[#This Row],[年數]]</f>
        <v>153891.83940206812</v>
      </c>
      <c r="D42" s="4">
        <f t="shared" si="1"/>
        <v>32962.354956381467</v>
      </c>
      <c r="E42" s="4">
        <f>E41+表格2_2[[#This Row],[保證部位利息]]-C41</f>
        <v>2230452.6853818125</v>
      </c>
      <c r="F42" s="4">
        <f>變動年金*(1+通貨膨脹率)^(表格2_2[[#This Row],[年齡]]-$A$17)</f>
        <v>461675.51820620435</v>
      </c>
      <c r="G42" s="4">
        <f ca="1">G41*(1+通貨膨脹率)*(1+表格2_2[[#This Row],[報酬率]])/(1+變動部位報酬率)</f>
        <v>461675.51820620411</v>
      </c>
      <c r="H42" s="6"/>
      <c r="I42" s="6">
        <f ca="1">IF(試算模式="規劃",變動部位報酬率,IF(試算模式="模擬", _xlfn.NORM.INV(RAND(),變動部位報酬率,變動部位標準差),表格2_2[[#This Row],[實際報酬率]]))</f>
        <v>0.06</v>
      </c>
      <c r="J42" s="2">
        <f ca="1">(K41-G41)*表格2_2[[#This Row],[報酬率]]</f>
        <v>285630.26923926751</v>
      </c>
      <c r="K42" s="4">
        <f ca="1">K41+表格2_2[[#This Row],[變動部位獲利]]-G41</f>
        <v>5046134.7565603927</v>
      </c>
      <c r="L42" s="4">
        <f ca="1">表格2_2[[#This Row],[保證準備金結餘]]+表格2_2[[#This Row],[變動準備金節餘]]</f>
        <v>7276587.4419422057</v>
      </c>
    </row>
    <row r="43" spans="1:12" x14ac:dyDescent="0.3">
      <c r="A43" s="3">
        <f t="shared" si="0"/>
        <v>86</v>
      </c>
      <c r="B43" s="3">
        <f>表格2_2[[#This Row],[年齡]]-$A$17</f>
        <v>26</v>
      </c>
      <c r="C43" s="4">
        <f>保證年金*(1+通貨膨脹率)^表格2_2[[#This Row],[年數]]</f>
        <v>155430.75779608879</v>
      </c>
      <c r="D43" s="4">
        <f t="shared" si="1"/>
        <v>31148.412689696164</v>
      </c>
      <c r="E43" s="4">
        <f>E42+表格2_2[[#This Row],[保證部位利息]]-C42</f>
        <v>2107709.2586694406</v>
      </c>
      <c r="F43" s="4">
        <f>變動年金*(1+通貨膨脹率)^(表格2_2[[#This Row],[年齡]]-$A$17)</f>
        <v>466292.27338826639</v>
      </c>
      <c r="G43" s="4">
        <f ca="1">G42*(1+通貨膨脹率)*(1+表格2_2[[#This Row],[報酬率]])/(1+變動部位報酬率)</f>
        <v>466292.27338826616</v>
      </c>
      <c r="H43" s="6"/>
      <c r="I43" s="6">
        <f ca="1">IF(試算模式="規劃",變動部位報酬率,IF(試算模式="模擬", _xlfn.NORM.INV(RAND(),變動部位報酬率,變動部位標準差),表格2_2[[#This Row],[實際報酬率]]))</f>
        <v>0.06</v>
      </c>
      <c r="J43" s="2">
        <f ca="1">(K42-G42)*表格2_2[[#This Row],[報酬率]]</f>
        <v>275067.55430125131</v>
      </c>
      <c r="K43" s="4">
        <f ca="1">K42+表格2_2[[#This Row],[變動部位獲利]]-G42</f>
        <v>4859526.79265544</v>
      </c>
      <c r="L43" s="4">
        <f ca="1">表格2_2[[#This Row],[保證準備金結餘]]+表格2_2[[#This Row],[變動準備金節餘]]</f>
        <v>6967236.0513248807</v>
      </c>
    </row>
    <row r="44" spans="1:12" x14ac:dyDescent="0.3">
      <c r="A44" s="3">
        <f t="shared" si="0"/>
        <v>87</v>
      </c>
      <c r="B44" s="3">
        <f>表格2_2[[#This Row],[年齡]]-$A$17</f>
        <v>27</v>
      </c>
      <c r="C44" s="4">
        <f>保證年金*(1+通貨膨脹率)^表格2_2[[#This Row],[年數]]</f>
        <v>156985.06537404962</v>
      </c>
      <c r="D44" s="4">
        <f t="shared" si="1"/>
        <v>29284.17751310028</v>
      </c>
      <c r="E44" s="4">
        <f>E43+表格2_2[[#This Row],[保證部位利息]]-C43</f>
        <v>1981562.6783864521</v>
      </c>
      <c r="F44" s="4">
        <f>變動年金*(1+通貨膨脹率)^(表格2_2[[#This Row],[年齡]]-$A$17)</f>
        <v>470955.19612214889</v>
      </c>
      <c r="G44" s="4">
        <f ca="1">G43*(1+通貨膨脹率)*(1+表格2_2[[#This Row],[報酬率]])/(1+變動部位報酬率)</f>
        <v>470955.19612214883</v>
      </c>
      <c r="H44" s="6"/>
      <c r="I44" s="6">
        <f ca="1">IF(試算模式="規劃",變動部位報酬率,IF(試算模式="模擬", _xlfn.NORM.INV(RAND(),變動部位報酬率,變動部位標準差),表格2_2[[#This Row],[實際報酬率]]))</f>
        <v>0.06</v>
      </c>
      <c r="J44" s="2">
        <f ca="1">(K43-G43)*表格2_2[[#This Row],[報酬率]]</f>
        <v>263594.0711560304</v>
      </c>
      <c r="K44" s="4">
        <f ca="1">K43+表格2_2[[#This Row],[變動部位獲利]]-G43</f>
        <v>4656828.590423204</v>
      </c>
      <c r="L44" s="4">
        <f ca="1">表格2_2[[#This Row],[保證準備金結餘]]+表格2_2[[#This Row],[變動準備金節餘]]</f>
        <v>6638391.2688096557</v>
      </c>
    </row>
    <row r="45" spans="1:12" x14ac:dyDescent="0.3">
      <c r="A45" s="3">
        <f t="shared" si="0"/>
        <v>88</v>
      </c>
      <c r="B45" s="3">
        <f>表格2_2[[#This Row],[年齡]]-$A$17</f>
        <v>28</v>
      </c>
      <c r="C45" s="4">
        <f>保證年金*(1+通貨膨脹率)^表格2_2[[#This Row],[年數]]</f>
        <v>158554.91602779014</v>
      </c>
      <c r="D45" s="4">
        <f t="shared" si="1"/>
        <v>27368.664195186037</v>
      </c>
      <c r="E45" s="4">
        <f>E44+表格2_2[[#This Row],[保證部位利息]]-C44</f>
        <v>1851946.2772075885</v>
      </c>
      <c r="F45" s="4">
        <f>變動年金*(1+通貨膨脹率)^(表格2_2[[#This Row],[年齡]]-$A$17)</f>
        <v>475664.74808337039</v>
      </c>
      <c r="G45" s="4">
        <f ca="1">G44*(1+通貨膨脹率)*(1+表格2_2[[#This Row],[報酬率]])/(1+變動部位報酬率)</f>
        <v>475664.74808337033</v>
      </c>
      <c r="H45" s="6"/>
      <c r="I45" s="6">
        <f ca="1">IF(試算模式="規劃",變動部位報酬率,IF(試算模式="模擬", _xlfn.NORM.INV(RAND(),變動部位報酬率,變動部位標準差),表格2_2[[#This Row],[實際報酬率]]))</f>
        <v>0.06</v>
      </c>
      <c r="J45" s="2">
        <f ca="1">(K44-G44)*表格2_2[[#This Row],[報酬率]]</f>
        <v>251152.4036580633</v>
      </c>
      <c r="K45" s="4">
        <f ca="1">K44+表格2_2[[#This Row],[變動部位獲利]]-G44</f>
        <v>4437025.7979591182</v>
      </c>
      <c r="L45" s="4">
        <f ca="1">表格2_2[[#This Row],[保證準備金結餘]]+表格2_2[[#This Row],[變動準備金節餘]]</f>
        <v>6288972.0751667069</v>
      </c>
    </row>
    <row r="46" spans="1:12" x14ac:dyDescent="0.3">
      <c r="A46" s="3">
        <f t="shared" si="0"/>
        <v>89</v>
      </c>
      <c r="B46" s="3">
        <f>表格2_2[[#This Row],[年齡]]-$A$17</f>
        <v>29</v>
      </c>
      <c r="C46" s="4">
        <f>保證年金*(1+通貨膨脹率)^表格2_2[[#This Row],[年數]]</f>
        <v>160140.46518806805</v>
      </c>
      <c r="D46" s="4">
        <f t="shared" si="1"/>
        <v>25400.870417696973</v>
      </c>
      <c r="E46" s="4">
        <f>E45+表格2_2[[#This Row],[保證部位利息]]-C45</f>
        <v>1718792.2315974953</v>
      </c>
      <c r="F46" s="4">
        <f>變動年金*(1+通貨膨脹率)^(表格2_2[[#This Row],[年齡]]-$A$17)</f>
        <v>480421.39556420414</v>
      </c>
      <c r="G46" s="4">
        <f ca="1">G45*(1+通貨膨脹率)*(1+表格2_2[[#This Row],[報酬率]])/(1+變動部位報酬率)</f>
        <v>480421.39556420402</v>
      </c>
      <c r="H46" s="6"/>
      <c r="I46" s="6">
        <f ca="1">IF(試算模式="規劃",變動部位報酬率,IF(試算模式="模擬", _xlfn.NORM.INV(RAND(),變動部位報酬率,變動部位標準差),表格2_2[[#This Row],[實際報酬率]]))</f>
        <v>0.06</v>
      </c>
      <c r="J46" s="2">
        <f ca="1">(K45-G45)*表格2_2[[#This Row],[報酬率]]</f>
        <v>237681.66299254485</v>
      </c>
      <c r="K46" s="4">
        <f ca="1">K45+表格2_2[[#This Row],[變動部位獲利]]-G45</f>
        <v>4199042.7128682919</v>
      </c>
      <c r="L46" s="4">
        <f ca="1">表格2_2[[#This Row],[保證準備金結餘]]+表格2_2[[#This Row],[變動準備金節餘]]</f>
        <v>5917834.9444657871</v>
      </c>
    </row>
    <row r="47" spans="1:12" x14ac:dyDescent="0.3">
      <c r="A47" s="3">
        <f t="shared" si="0"/>
        <v>90</v>
      </c>
      <c r="B47" s="3">
        <f>表格2_2[[#This Row],[年齡]]-$A$17</f>
        <v>30</v>
      </c>
      <c r="C47" s="4">
        <f>保證年金*(1+通貨膨脹率)^表格2_2[[#This Row],[年數]]</f>
        <v>161741.86983994875</v>
      </c>
      <c r="D47" s="4">
        <f t="shared" si="1"/>
        <v>23379.776496141407</v>
      </c>
      <c r="E47" s="4">
        <f>E46+表格2_2[[#This Row],[保證部位利息]]-C46</f>
        <v>1582031.5429055686</v>
      </c>
      <c r="F47" s="4">
        <f>變動年金*(1+通貨膨脹率)^(表格2_2[[#This Row],[年齡]]-$A$17)</f>
        <v>485225.60951984627</v>
      </c>
      <c r="G47" s="4">
        <f ca="1">G46*(1+通貨膨脹率)*(1+表格2_2[[#This Row],[報酬率]])/(1+變動部位報酬率)</f>
        <v>485225.6095198461</v>
      </c>
      <c r="H47" s="6"/>
      <c r="I47" s="6">
        <f ca="1">IF(試算模式="規劃",變動部位報酬率,IF(試算模式="模擬", _xlfn.NORM.INV(RAND(),變動部位報酬率,變動部位標準差),表格2_2[[#This Row],[實際報酬率]]))</f>
        <v>0.06</v>
      </c>
      <c r="J47" s="2">
        <f ca="1">(K46-G46)*表格2_2[[#This Row],[報酬率]]</f>
        <v>223117.27903824527</v>
      </c>
      <c r="K47" s="4">
        <f ca="1">K46+表格2_2[[#This Row],[變動部位獲利]]-G46</f>
        <v>3941738.5963423327</v>
      </c>
      <c r="L47" s="4">
        <f ca="1">表格2_2[[#This Row],[保證準備金結餘]]+表格2_2[[#This Row],[變動準備金節餘]]</f>
        <v>5523770.1392479017</v>
      </c>
    </row>
    <row r="48" spans="1:12" x14ac:dyDescent="0.3">
      <c r="A48" s="3">
        <f t="shared" si="0"/>
        <v>91</v>
      </c>
      <c r="B48" s="3">
        <f>表格2_2[[#This Row],[年齡]]-$A$17</f>
        <v>31</v>
      </c>
      <c r="C48" s="4">
        <f>保證年金*(1+通貨膨脹率)^表格2_2[[#This Row],[年數]]</f>
        <v>163359.28853834819</v>
      </c>
      <c r="D48" s="4">
        <f t="shared" si="1"/>
        <v>21304.345095984296</v>
      </c>
      <c r="E48" s="4">
        <f>E47+表格2_2[[#This Row],[保證部位利息]]-C47</f>
        <v>1441594.0181616042</v>
      </c>
      <c r="F48" s="4">
        <f>變動年金*(1+通貨膨脹率)^(表格2_2[[#This Row],[年齡]]-$A$17)</f>
        <v>490077.86561504455</v>
      </c>
      <c r="G48" s="4">
        <f ca="1">G47*(1+通貨膨脹率)*(1+表格2_2[[#This Row],[報酬率]])/(1+變動部位報酬率)</f>
        <v>490077.86561504455</v>
      </c>
      <c r="H48" s="6"/>
      <c r="I48" s="6">
        <f ca="1">IF(試算模式="規劃",變動部位報酬率,IF(試算模式="模擬", _xlfn.NORM.INV(RAND(),變動部位報酬率,變動部位標準差),表格2_2[[#This Row],[實際報酬率]]))</f>
        <v>0.06</v>
      </c>
      <c r="J48" s="2">
        <f ca="1">(K47-G47)*表格2_2[[#This Row],[報酬率]]</f>
        <v>207390.77920934919</v>
      </c>
      <c r="K48" s="4">
        <f ca="1">K47+表格2_2[[#This Row],[變動部位獲利]]-G47</f>
        <v>3663903.7660318357</v>
      </c>
      <c r="L48" s="4">
        <f ca="1">表格2_2[[#This Row],[保證準備金結餘]]+表格2_2[[#This Row],[變動準備金節餘]]</f>
        <v>5105497.7841934394</v>
      </c>
    </row>
    <row r="49" spans="1:12" x14ac:dyDescent="0.3">
      <c r="A49" s="3">
        <f t="shared" si="0"/>
        <v>92</v>
      </c>
      <c r="B49" s="3">
        <f>表格2_2[[#This Row],[年齡]]-$A$17</f>
        <v>32</v>
      </c>
      <c r="C49" s="4">
        <f>保證年金*(1+通貨膨脹率)^表格2_2[[#This Row],[年數]]</f>
        <v>164992.88142373171</v>
      </c>
      <c r="D49" s="4">
        <f t="shared" si="1"/>
        <v>19173.520944348838</v>
      </c>
      <c r="E49" s="4">
        <f>E48+表格2_2[[#This Row],[保證部位利息]]-C48</f>
        <v>1297408.2505676048</v>
      </c>
      <c r="F49" s="4">
        <f>變動年金*(1+通貨膨脹率)^(表格2_2[[#This Row],[年齡]]-$A$17)</f>
        <v>494978.64427119511</v>
      </c>
      <c r="G49" s="4">
        <f ca="1">G48*(1+通貨膨脹率)*(1+表格2_2[[#This Row],[報酬率]])/(1+變動部位報酬率)</f>
        <v>494978.64427119499</v>
      </c>
      <c r="H49" s="6"/>
      <c r="I49" s="6">
        <f ca="1">IF(試算模式="規劃",變動部位報酬率,IF(試算模式="模擬", _xlfn.NORM.INV(RAND(),變動部位報酬率,變動部位標準差),表格2_2[[#This Row],[實際報酬率]]))</f>
        <v>0.06</v>
      </c>
      <c r="J49" s="2">
        <f ca="1">(K48-G48)*表格2_2[[#This Row],[報酬率]]</f>
        <v>190429.55402500744</v>
      </c>
      <c r="K49" s="4">
        <f ca="1">K48+表格2_2[[#This Row],[變動部位獲利]]-G48</f>
        <v>3364255.4544417984</v>
      </c>
      <c r="L49" s="4">
        <f ca="1">表格2_2[[#This Row],[保證準備金結餘]]+表格2_2[[#This Row],[變動準備金節餘]]</f>
        <v>4661663.7050094027</v>
      </c>
    </row>
    <row r="50" spans="1:12" x14ac:dyDescent="0.3">
      <c r="A50" s="3">
        <f t="shared" si="0"/>
        <v>93</v>
      </c>
      <c r="B50" s="3">
        <f>表格2_2[[#This Row],[年齡]]-$A$17</f>
        <v>33</v>
      </c>
      <c r="C50" s="4">
        <f>保證年金*(1+通貨膨脹率)^表格2_2[[#This Row],[年數]]</f>
        <v>166642.81023796904</v>
      </c>
      <c r="D50" s="4">
        <f t="shared" si="1"/>
        <v>16986.230537158095</v>
      </c>
      <c r="E50" s="4">
        <f>E49+表格2_2[[#This Row],[保證部位利息]]-C49</f>
        <v>1149401.5996810312</v>
      </c>
      <c r="F50" s="4">
        <f>變動年金*(1+通貨膨脹率)^(表格2_2[[#This Row],[年齡]]-$A$17)</f>
        <v>499928.43071390712</v>
      </c>
      <c r="G50" s="4">
        <f ca="1">G49*(1+通貨膨脹率)*(1+表格2_2[[#This Row],[報酬率]])/(1+變動部位報酬率)</f>
        <v>499928.430713907</v>
      </c>
      <c r="H50" s="6"/>
      <c r="I50" s="6">
        <f ca="1">IF(試算模式="規劃",變動部位報酬率,IF(試算模式="模擬", _xlfn.NORM.INV(RAND(),變動部位報酬率,變動部位標準差),表格2_2[[#This Row],[實際報酬率]]))</f>
        <v>0.06</v>
      </c>
      <c r="J50" s="2">
        <f ca="1">(K49-G49)*表格2_2[[#This Row],[報酬率]]</f>
        <v>172156.6086102362</v>
      </c>
      <c r="K50" s="4">
        <f ca="1">K49+表格2_2[[#This Row],[變動部位獲利]]-G49</f>
        <v>3041433.4187808395</v>
      </c>
      <c r="L50" s="4">
        <f ca="1">表格2_2[[#This Row],[保證準備金結餘]]+表格2_2[[#This Row],[變動準備金節餘]]</f>
        <v>4190835.018461871</v>
      </c>
    </row>
    <row r="51" spans="1:12" x14ac:dyDescent="0.3">
      <c r="A51" s="3">
        <f t="shared" si="0"/>
        <v>94</v>
      </c>
      <c r="B51" s="3">
        <f>表格2_2[[#This Row],[年齡]]-$A$17</f>
        <v>34</v>
      </c>
      <c r="C51" s="4">
        <f>保證年金*(1+通貨膨脹率)^表格2_2[[#This Row],[年數]]</f>
        <v>168309.23834034873</v>
      </c>
      <c r="D51" s="4">
        <f t="shared" si="1"/>
        <v>14741.381841645933</v>
      </c>
      <c r="E51" s="4">
        <f>E50+表格2_2[[#This Row],[保證部位利息]]-C50</f>
        <v>997500.17128470819</v>
      </c>
      <c r="F51" s="4">
        <f>變動年金*(1+通貨膨脹率)^(表格2_2[[#This Row],[年齡]]-$A$17)</f>
        <v>504927.71502104617</v>
      </c>
      <c r="G51" s="4">
        <f ca="1">G50*(1+通貨膨脹率)*(1+表格2_2[[#This Row],[報酬率]])/(1+變動部位報酬率)</f>
        <v>504927.71502104605</v>
      </c>
      <c r="H51" s="6"/>
      <c r="I51" s="6">
        <f ca="1">IF(試算模式="規劃",變動部位報酬率,IF(試算模式="模擬", _xlfn.NORM.INV(RAND(),變動部位報酬率,變動部位標準差),表格2_2[[#This Row],[實際報酬率]]))</f>
        <v>0.06</v>
      </c>
      <c r="J51" s="2">
        <f ca="1">(K50-G50)*表格2_2[[#This Row],[報酬率]]</f>
        <v>152490.29928401596</v>
      </c>
      <c r="K51" s="4">
        <f ca="1">K50+表格2_2[[#This Row],[變動部位獲利]]-G50</f>
        <v>2693995.2873509484</v>
      </c>
      <c r="L51" s="4">
        <f ca="1">表格2_2[[#This Row],[保證準備金結餘]]+表格2_2[[#This Row],[變動準備金節餘]]</f>
        <v>3691495.4586356566</v>
      </c>
    </row>
    <row r="52" spans="1:12" x14ac:dyDescent="0.3">
      <c r="A52" s="3">
        <f t="shared" si="0"/>
        <v>95</v>
      </c>
      <c r="B52" s="3">
        <f>表格2_2[[#This Row],[年齡]]-$A$17</f>
        <v>35</v>
      </c>
      <c r="C52" s="4">
        <f>保證年金*(1+通貨膨脹率)^表格2_2[[#This Row],[年數]]</f>
        <v>169992.33072375218</v>
      </c>
      <c r="D52" s="4">
        <f t="shared" si="1"/>
        <v>12437.863994165393</v>
      </c>
      <c r="E52" s="4">
        <f>E51+表格2_2[[#This Row],[保證部位利息]]-C51</f>
        <v>841628.79693852493</v>
      </c>
      <c r="F52" s="4">
        <f>變動年金*(1+通貨膨脹率)^(表格2_2[[#This Row],[年齡]]-$A$17)</f>
        <v>509976.99217125657</v>
      </c>
      <c r="G52" s="4">
        <f ca="1">G51*(1+通貨膨脹率)*(1+表格2_2[[#This Row],[報酬率]])/(1+變動部位報酬率)</f>
        <v>509976.99217125651</v>
      </c>
      <c r="H52" s="6"/>
      <c r="I52" s="6">
        <f ca="1">IF(試算模式="規劃",變動部位報酬率,IF(試算模式="模擬", _xlfn.NORM.INV(RAND(),變動部位報酬率,變動部位標準差),表格2_2[[#This Row],[實際報酬率]]))</f>
        <v>0.06</v>
      </c>
      <c r="J52" s="2">
        <f ca="1">(K51-G51)*表格2_2[[#This Row],[報酬率]]</f>
        <v>131344.05433979415</v>
      </c>
      <c r="K52" s="4">
        <f ca="1">K51+表格2_2[[#This Row],[變動部位獲利]]-G51</f>
        <v>2320411.6266696965</v>
      </c>
      <c r="L52" s="4">
        <f ca="1">表格2_2[[#This Row],[保證準備金結餘]]+表格2_2[[#This Row],[變動準備金節餘]]</f>
        <v>3162040.4236082216</v>
      </c>
    </row>
    <row r="53" spans="1:12" x14ac:dyDescent="0.3">
      <c r="A53" s="3">
        <f t="shared" si="0"/>
        <v>96</v>
      </c>
      <c r="B53" s="3">
        <f>表格2_2[[#This Row],[年齡]]-$A$17</f>
        <v>36</v>
      </c>
      <c r="C53" s="4">
        <f>保證年金*(1+通貨膨脹率)^表格2_2[[#This Row],[年數]]</f>
        <v>171692.25403098972</v>
      </c>
      <c r="D53" s="4">
        <f t="shared" si="1"/>
        <v>10074.546993221591</v>
      </c>
      <c r="E53" s="4">
        <f>E52+表格2_2[[#This Row],[保證部位利息]]-C52</f>
        <v>681711.0132079944</v>
      </c>
      <c r="F53" s="4">
        <f>變動年金*(1+通貨膨脹率)^(表格2_2[[#This Row],[年齡]]-$A$17)</f>
        <v>515076.76209296915</v>
      </c>
      <c r="G53" s="4">
        <f ca="1">G52*(1+通貨膨脹率)*(1+表格2_2[[#This Row],[報酬率]])/(1+變動部位報酬率)</f>
        <v>515076.76209296915</v>
      </c>
      <c r="H53" s="6"/>
      <c r="I53" s="6">
        <f ca="1">IF(試算模式="規劃",變動部位報酬率,IF(試算模式="模擬", _xlfn.NORM.INV(RAND(),變動部位報酬率,變動部位標準差),表格2_2[[#This Row],[實際報酬率]]))</f>
        <v>0.06</v>
      </c>
      <c r="J53" s="2">
        <f ca="1">(K52-G52)*表格2_2[[#This Row],[報酬率]]</f>
        <v>108626.07806990639</v>
      </c>
      <c r="K53" s="4">
        <f ca="1">K52+表格2_2[[#This Row],[變動部位獲利]]-G52</f>
        <v>1919060.7125683462</v>
      </c>
      <c r="L53" s="4">
        <f ca="1">表格2_2[[#This Row],[保證準備金結餘]]+表格2_2[[#This Row],[變動準備金節餘]]</f>
        <v>2600771.7257763408</v>
      </c>
    </row>
    <row r="54" spans="1:12" x14ac:dyDescent="0.3">
      <c r="A54" s="3">
        <f t="shared" si="0"/>
        <v>97</v>
      </c>
      <c r="B54" s="3">
        <f>表格2_2[[#This Row],[年齡]]-$A$17</f>
        <v>37</v>
      </c>
      <c r="C54" s="4">
        <f>保證年金*(1+通貨膨脹率)^表格2_2[[#This Row],[年數]]</f>
        <v>173409.17657129961</v>
      </c>
      <c r="D54" s="4">
        <f t="shared" si="1"/>
        <v>7650.2813876550699</v>
      </c>
      <c r="E54" s="4">
        <f>E53+表格2_2[[#This Row],[保證部位利息]]-C53</f>
        <v>517669.04056465975</v>
      </c>
      <c r="F54" s="4">
        <f>變動年金*(1+通貨膨脹率)^(表格2_2[[#This Row],[年齡]]-$A$17)</f>
        <v>520227.52971389884</v>
      </c>
      <c r="G54" s="4">
        <f ca="1">G53*(1+通貨膨脹率)*(1+表格2_2[[#This Row],[報酬率]])/(1+變動部位報酬率)</f>
        <v>520227.52971389878</v>
      </c>
      <c r="H54" s="6"/>
      <c r="I54" s="6">
        <f ca="1">IF(試算模式="規劃",變動部位報酬率,IF(試算模式="模擬", _xlfn.NORM.INV(RAND(),變動部位報酬率,變動部位標準差),表格2_2[[#This Row],[實際報酬率]]))</f>
        <v>0.06</v>
      </c>
      <c r="J54" s="2">
        <f ca="1">(K53-G53)*表格2_2[[#This Row],[報酬率]]</f>
        <v>84239.037028522624</v>
      </c>
      <c r="K54" s="4">
        <f ca="1">K53+表格2_2[[#This Row],[變動部位獲利]]-G53</f>
        <v>1488222.9875038997</v>
      </c>
      <c r="L54" s="4">
        <f ca="1">表格2_2[[#This Row],[保證準備金結餘]]+表格2_2[[#This Row],[變動準備金節餘]]</f>
        <v>2005892.0280685595</v>
      </c>
    </row>
    <row r="55" spans="1:12" x14ac:dyDescent="0.3">
      <c r="A55" s="3">
        <f t="shared" si="0"/>
        <v>98</v>
      </c>
      <c r="B55" s="3">
        <f>表格2_2[[#This Row],[年齡]]-$A$17</f>
        <v>38</v>
      </c>
      <c r="C55" s="4">
        <f>保證年金*(1+通貨膨脹率)^表格2_2[[#This Row],[年數]]</f>
        <v>175143.26833701262</v>
      </c>
      <c r="D55" s="4">
        <f t="shared" si="1"/>
        <v>5163.8979599004015</v>
      </c>
      <c r="E55" s="4">
        <f>E54+表格2_2[[#This Row],[保證部位利息]]-C54</f>
        <v>349423.76195326052</v>
      </c>
      <c r="F55" s="4">
        <f>變動年金*(1+通貨膨脹率)^(表格2_2[[#This Row],[年齡]]-$A$17)</f>
        <v>525429.80501103785</v>
      </c>
      <c r="G55" s="4">
        <f ca="1">G54*(1+通貨膨脹率)*(1+表格2_2[[#This Row],[報酬率]])/(1+變動部位報酬率)</f>
        <v>525429.80501103774</v>
      </c>
      <c r="H55" s="6"/>
      <c r="I55" s="6">
        <f ca="1">IF(試算模式="規劃",變動部位報酬率,IF(試算模式="模擬", _xlfn.NORM.INV(RAND(),變動部位報酬率,變動部位標準差),表格2_2[[#This Row],[實際報酬率]]))</f>
        <v>0.06</v>
      </c>
      <c r="J55" s="2">
        <f ca="1">(K54-G54)*表格2_2[[#This Row],[報酬率]]</f>
        <v>58079.727467400058</v>
      </c>
      <c r="K55" s="4">
        <f ca="1">K54+表格2_2[[#This Row],[變動部位獲利]]-G54</f>
        <v>1026075.185257401</v>
      </c>
      <c r="L55" s="4">
        <f ca="1">表格2_2[[#This Row],[保證準備金結餘]]+表格2_2[[#This Row],[變動準備金節餘]]</f>
        <v>1375498.9472106616</v>
      </c>
    </row>
    <row r="56" spans="1:12" x14ac:dyDescent="0.3">
      <c r="A56" s="3">
        <f t="shared" si="0"/>
        <v>99</v>
      </c>
      <c r="B56" s="3">
        <f>表格2_2[[#This Row],[年齡]]-$A$17</f>
        <v>39</v>
      </c>
      <c r="C56" s="4">
        <f>保證年金*(1+通貨膨脹率)^表格2_2[[#This Row],[年數]]</f>
        <v>176894.70102038272</v>
      </c>
      <c r="D56" s="4">
        <f t="shared" si="1"/>
        <v>2614.2074042437184</v>
      </c>
      <c r="E56" s="4">
        <f>E55+表格2_2[[#This Row],[保證部位利息]]-C55</f>
        <v>176894.7010204916</v>
      </c>
      <c r="F56" s="4">
        <f>變動年金*(1+通貨膨脹率)^(表格2_2[[#This Row],[年齡]]-$A$17)</f>
        <v>530684.10306114808</v>
      </c>
      <c r="G56" s="4">
        <f ca="1">G55*(1+通貨膨脹率)*(1+表格2_2[[#This Row],[報酬率]])/(1+變動部位報酬率)</f>
        <v>530684.10306114808</v>
      </c>
      <c r="H56" s="6"/>
      <c r="I56" s="6">
        <f ca="1">IF(試算模式="規劃",變動部位報酬率,IF(試算模式="模擬", _xlfn.NORM.INV(RAND(),變動部位報酬率,變動部位標準差),表格2_2[[#This Row],[實際報酬率]]))</f>
        <v>0.06</v>
      </c>
      <c r="J56" s="2">
        <f ca="1">(K55-G55)*表格2_2[[#This Row],[報酬率]]</f>
        <v>30038.722814781791</v>
      </c>
      <c r="K56" s="4">
        <f ca="1">K55+表格2_2[[#This Row],[變動部位獲利]]-G55</f>
        <v>530684.10306114494</v>
      </c>
      <c r="L56" s="4">
        <f ca="1">表格2_2[[#This Row],[保證準備金結餘]]+表格2_2[[#This Row],[變動準備金節餘]]</f>
        <v>707578.80408163648</v>
      </c>
    </row>
    <row r="57" spans="1:12" x14ac:dyDescent="0.3">
      <c r="A57" s="3">
        <f t="shared" si="0"/>
        <v>100</v>
      </c>
      <c r="B57" s="5">
        <f>表格2_2[[#This Row],[年齡]]-$A$17</f>
        <v>40</v>
      </c>
      <c r="C57" s="4"/>
      <c r="D57" s="4">
        <f t="shared" si="1"/>
        <v>1.6331614460796116E-9</v>
      </c>
      <c r="E57" s="4">
        <f>E56+表格2_2[[#This Row],[保證部位利息]]-C56</f>
        <v>1.1050724424421787E-7</v>
      </c>
      <c r="F57" s="4"/>
      <c r="G57" s="4"/>
      <c r="H57" s="6"/>
      <c r="I57" s="6"/>
      <c r="J57" s="2"/>
      <c r="K57" s="4">
        <f ca="1">K56+表格2_2[[#This Row],[變動部位獲利]]-G56</f>
        <v>-3.14321368932724E-9</v>
      </c>
      <c r="L57" s="4">
        <f ca="1">表格2_2[[#This Row],[保證準備金結餘]]+表格2_2[[#This Row],[變動準備金節餘]]</f>
        <v>1.0736403055489063E-7</v>
      </c>
    </row>
    <row r="60" spans="1:12" x14ac:dyDescent="0.3">
      <c r="B60" s="2"/>
    </row>
    <row r="61" spans="1:12" x14ac:dyDescent="0.3">
      <c r="A61" s="3"/>
      <c r="B61" s="2"/>
    </row>
    <row r="62" spans="1:12" x14ac:dyDescent="0.3">
      <c r="A62" s="3"/>
      <c r="B62" s="2"/>
    </row>
    <row r="63" spans="1:12" x14ac:dyDescent="0.3">
      <c r="A63" s="3"/>
      <c r="B63" s="2"/>
    </row>
    <row r="64" spans="1:12" x14ac:dyDescent="0.3">
      <c r="A64" s="3"/>
      <c r="B64" s="2"/>
    </row>
    <row r="65" spans="1:2" x14ac:dyDescent="0.3">
      <c r="A65" s="3"/>
      <c r="B65" s="2"/>
    </row>
    <row r="66" spans="1:2" x14ac:dyDescent="0.3">
      <c r="A66" s="3"/>
      <c r="B66" s="2"/>
    </row>
    <row r="67" spans="1:2" x14ac:dyDescent="0.3">
      <c r="A67" s="3"/>
      <c r="B67" s="2"/>
    </row>
    <row r="68" spans="1:2" x14ac:dyDescent="0.3">
      <c r="A68" s="3"/>
      <c r="B68" s="2"/>
    </row>
    <row r="69" spans="1:2" x14ac:dyDescent="0.3">
      <c r="A69" s="3"/>
      <c r="B69" s="2"/>
    </row>
    <row r="70" spans="1:2" x14ac:dyDescent="0.3">
      <c r="A70" s="3"/>
      <c r="B70" s="2"/>
    </row>
    <row r="71" spans="1:2" x14ac:dyDescent="0.3">
      <c r="A71" s="3"/>
      <c r="B71" s="2"/>
    </row>
    <row r="72" spans="1:2" x14ac:dyDescent="0.3">
      <c r="A72" s="3"/>
      <c r="B72" s="2"/>
    </row>
    <row r="73" spans="1:2" x14ac:dyDescent="0.3">
      <c r="A73" s="3"/>
      <c r="B73" s="2"/>
    </row>
    <row r="74" spans="1:2" x14ac:dyDescent="0.3">
      <c r="A74" s="3"/>
      <c r="B74" s="2"/>
    </row>
    <row r="75" spans="1:2" x14ac:dyDescent="0.3">
      <c r="A75" s="3"/>
      <c r="B75" s="2"/>
    </row>
    <row r="76" spans="1:2" x14ac:dyDescent="0.3">
      <c r="A76" s="3"/>
      <c r="B76" s="2"/>
    </row>
    <row r="77" spans="1:2" x14ac:dyDescent="0.3">
      <c r="A77" s="3"/>
      <c r="B77" s="2"/>
    </row>
    <row r="78" spans="1:2" x14ac:dyDescent="0.3">
      <c r="A78" s="3"/>
      <c r="B78" s="2"/>
    </row>
    <row r="79" spans="1:2" x14ac:dyDescent="0.3">
      <c r="A79" s="3"/>
      <c r="B79" s="2"/>
    </row>
    <row r="80" spans="1:2" x14ac:dyDescent="0.3">
      <c r="A80" s="3"/>
      <c r="B80" s="2"/>
    </row>
    <row r="81" spans="1:2" x14ac:dyDescent="0.3">
      <c r="A81" s="3"/>
      <c r="B81" s="2"/>
    </row>
    <row r="82" spans="1:2" x14ac:dyDescent="0.3">
      <c r="A82" s="3"/>
      <c r="B82" s="2"/>
    </row>
    <row r="83" spans="1:2" x14ac:dyDescent="0.3">
      <c r="A83" s="3"/>
      <c r="B83" s="2"/>
    </row>
    <row r="84" spans="1:2" x14ac:dyDescent="0.3">
      <c r="A84" s="3"/>
      <c r="B84" s="2"/>
    </row>
    <row r="85" spans="1:2" x14ac:dyDescent="0.3">
      <c r="A85" s="3"/>
      <c r="B85" s="2"/>
    </row>
    <row r="86" spans="1:2" x14ac:dyDescent="0.3">
      <c r="A86" s="3"/>
      <c r="B86" s="2"/>
    </row>
    <row r="87" spans="1:2" x14ac:dyDescent="0.3">
      <c r="A87" s="3"/>
      <c r="B87" s="2"/>
    </row>
    <row r="88" spans="1:2" x14ac:dyDescent="0.3">
      <c r="A88" s="3"/>
      <c r="B88" s="2"/>
    </row>
    <row r="89" spans="1:2" x14ac:dyDescent="0.3">
      <c r="A89" s="3"/>
      <c r="B89" s="2"/>
    </row>
    <row r="90" spans="1:2" x14ac:dyDescent="0.3">
      <c r="A90" s="3"/>
      <c r="B90" s="2"/>
    </row>
    <row r="91" spans="1:2" x14ac:dyDescent="0.3">
      <c r="A91" s="3"/>
      <c r="B91" s="2"/>
    </row>
    <row r="92" spans="1:2" x14ac:dyDescent="0.3">
      <c r="A92" s="3"/>
      <c r="B92" s="2"/>
    </row>
    <row r="93" spans="1:2" x14ac:dyDescent="0.3">
      <c r="A93" s="3"/>
      <c r="B93" s="2"/>
    </row>
    <row r="94" spans="1:2" x14ac:dyDescent="0.3">
      <c r="A94" s="3"/>
      <c r="B94" s="2"/>
    </row>
    <row r="95" spans="1:2" x14ac:dyDescent="0.3">
      <c r="A95" s="3"/>
      <c r="B95" s="2"/>
    </row>
    <row r="96" spans="1:2" x14ac:dyDescent="0.3">
      <c r="A96" s="3"/>
      <c r="B96" s="2"/>
    </row>
    <row r="97" spans="1:2" x14ac:dyDescent="0.3">
      <c r="A97" s="3"/>
      <c r="B97" s="2"/>
    </row>
    <row r="98" spans="1:2" x14ac:dyDescent="0.3">
      <c r="A98" s="3"/>
      <c r="B98" s="2"/>
    </row>
    <row r="99" spans="1:2" x14ac:dyDescent="0.3">
      <c r="A99" s="3"/>
      <c r="B99" s="2"/>
    </row>
    <row r="100" spans="1:2" x14ac:dyDescent="0.3">
      <c r="A100" s="3"/>
      <c r="B100" s="2"/>
    </row>
    <row r="101" spans="1:2" x14ac:dyDescent="0.3">
      <c r="A101" s="3"/>
      <c r="B101" s="2"/>
    </row>
    <row r="102" spans="1:2" x14ac:dyDescent="0.3">
      <c r="A102" s="3"/>
      <c r="B102" s="2"/>
    </row>
    <row r="103" spans="1:2" x14ac:dyDescent="0.3">
      <c r="A103" s="3"/>
      <c r="B103" s="2"/>
    </row>
    <row r="104" spans="1:2" x14ac:dyDescent="0.3">
      <c r="A104" s="3"/>
      <c r="B104" s="2"/>
    </row>
    <row r="105" spans="1:2" x14ac:dyDescent="0.3">
      <c r="A105" s="3"/>
      <c r="B105" s="2"/>
    </row>
    <row r="106" spans="1:2" x14ac:dyDescent="0.3">
      <c r="A106" s="3"/>
      <c r="B106" s="2"/>
    </row>
    <row r="107" spans="1:2" x14ac:dyDescent="0.3">
      <c r="A107" s="3"/>
      <c r="B107" s="2"/>
    </row>
    <row r="108" spans="1:2" x14ac:dyDescent="0.3">
      <c r="A108" s="3"/>
      <c r="B108" s="2"/>
    </row>
    <row r="109" spans="1:2" x14ac:dyDescent="0.3">
      <c r="A109" s="3"/>
      <c r="B109" s="2"/>
    </row>
    <row r="110" spans="1:2" x14ac:dyDescent="0.3">
      <c r="A110" s="3"/>
      <c r="B110" s="2"/>
    </row>
    <row r="111" spans="1:2" x14ac:dyDescent="0.3">
      <c r="A111" s="3"/>
      <c r="B111" s="2"/>
    </row>
    <row r="112" spans="1:2" x14ac:dyDescent="0.3">
      <c r="A112" s="3"/>
      <c r="B112" s="2"/>
    </row>
    <row r="113" spans="1:2" x14ac:dyDescent="0.3">
      <c r="A113" s="3"/>
      <c r="B113" s="2"/>
    </row>
    <row r="114" spans="1:2" x14ac:dyDescent="0.3">
      <c r="A114" s="3"/>
      <c r="B114" s="2"/>
    </row>
    <row r="115" spans="1:2" x14ac:dyDescent="0.3">
      <c r="A115" s="3"/>
      <c r="B115" s="2"/>
    </row>
    <row r="116" spans="1:2" x14ac:dyDescent="0.3">
      <c r="A116" s="3"/>
      <c r="B116" s="2"/>
    </row>
    <row r="117" spans="1:2" x14ac:dyDescent="0.3">
      <c r="A117" s="3"/>
      <c r="B117" s="2"/>
    </row>
    <row r="118" spans="1:2" x14ac:dyDescent="0.3">
      <c r="A118" s="3"/>
      <c r="B118" s="2"/>
    </row>
    <row r="119" spans="1:2" x14ac:dyDescent="0.3">
      <c r="A119" s="3"/>
      <c r="B119" s="2"/>
    </row>
    <row r="120" spans="1:2" x14ac:dyDescent="0.3">
      <c r="A120" s="3"/>
      <c r="B120" s="2"/>
    </row>
    <row r="121" spans="1:2" x14ac:dyDescent="0.3">
      <c r="A121" s="3"/>
      <c r="B121" s="2"/>
    </row>
    <row r="122" spans="1:2" x14ac:dyDescent="0.3">
      <c r="A122" s="3"/>
      <c r="B122" s="2"/>
    </row>
    <row r="123" spans="1:2" x14ac:dyDescent="0.3">
      <c r="A123" s="3"/>
      <c r="B123" s="2"/>
    </row>
    <row r="124" spans="1:2" x14ac:dyDescent="0.3">
      <c r="A124" s="3"/>
      <c r="B124" s="2"/>
    </row>
    <row r="125" spans="1:2" x14ac:dyDescent="0.3">
      <c r="A125" s="3"/>
      <c r="B125" s="2"/>
    </row>
    <row r="126" spans="1:2" x14ac:dyDescent="0.3">
      <c r="A126" s="3"/>
      <c r="B126" s="2"/>
    </row>
    <row r="127" spans="1:2" x14ac:dyDescent="0.3">
      <c r="A127" s="3"/>
      <c r="B127" s="2"/>
    </row>
    <row r="128" spans="1:2" x14ac:dyDescent="0.3">
      <c r="A128" s="3"/>
      <c r="B128" s="2"/>
    </row>
    <row r="129" spans="1:2" x14ac:dyDescent="0.3">
      <c r="A129" s="3"/>
      <c r="B129" s="2"/>
    </row>
    <row r="130" spans="1:2" x14ac:dyDescent="0.3">
      <c r="A130" s="3"/>
      <c r="B130" s="2"/>
    </row>
    <row r="131" spans="1:2" x14ac:dyDescent="0.3">
      <c r="A131" s="3"/>
      <c r="B131" s="2"/>
    </row>
    <row r="132" spans="1:2" x14ac:dyDescent="0.3">
      <c r="A132" s="3"/>
      <c r="B132" s="2"/>
    </row>
    <row r="133" spans="1:2" x14ac:dyDescent="0.3">
      <c r="A133" s="3"/>
      <c r="B133" s="2"/>
    </row>
    <row r="134" spans="1:2" x14ac:dyDescent="0.3">
      <c r="A134" s="3"/>
      <c r="B134" s="2"/>
    </row>
    <row r="135" spans="1:2" x14ac:dyDescent="0.3">
      <c r="A135" s="3"/>
      <c r="B135" s="2"/>
    </row>
    <row r="136" spans="1:2" x14ac:dyDescent="0.3">
      <c r="A136" s="3"/>
      <c r="B136" s="2"/>
    </row>
    <row r="137" spans="1:2" x14ac:dyDescent="0.3">
      <c r="A137" s="3"/>
      <c r="B137" s="2"/>
    </row>
    <row r="138" spans="1:2" x14ac:dyDescent="0.3">
      <c r="A138" s="3"/>
      <c r="B138" s="2"/>
    </row>
    <row r="139" spans="1:2" x14ac:dyDescent="0.3">
      <c r="A139" s="3"/>
      <c r="B139" s="2"/>
    </row>
    <row r="140" spans="1:2" x14ac:dyDescent="0.3">
      <c r="A140" s="3"/>
      <c r="B140" s="2"/>
    </row>
    <row r="141" spans="1:2" x14ac:dyDescent="0.3">
      <c r="A141" s="3"/>
      <c r="B141" s="2"/>
    </row>
    <row r="142" spans="1:2" x14ac:dyDescent="0.3">
      <c r="A142" s="3"/>
      <c r="B142" s="2"/>
    </row>
    <row r="143" spans="1:2" x14ac:dyDescent="0.3">
      <c r="A143" s="3"/>
      <c r="B143" s="2"/>
    </row>
    <row r="144" spans="1:2" x14ac:dyDescent="0.3">
      <c r="A144" s="3"/>
      <c r="B144" s="2"/>
    </row>
    <row r="145" spans="1:2" x14ac:dyDescent="0.3">
      <c r="A145" s="3"/>
      <c r="B145" s="2"/>
    </row>
    <row r="146" spans="1:2" x14ac:dyDescent="0.3">
      <c r="A146" s="3"/>
      <c r="B146" s="2"/>
    </row>
    <row r="147" spans="1:2" x14ac:dyDescent="0.3">
      <c r="A147" s="3"/>
      <c r="B147" s="2"/>
    </row>
    <row r="148" spans="1:2" x14ac:dyDescent="0.3">
      <c r="A148" s="3"/>
      <c r="B148" s="2"/>
    </row>
    <row r="149" spans="1:2" x14ac:dyDescent="0.3">
      <c r="A149" s="3"/>
      <c r="B149" s="2"/>
    </row>
    <row r="150" spans="1:2" x14ac:dyDescent="0.3">
      <c r="A150" s="3"/>
      <c r="B150" s="2"/>
    </row>
    <row r="151" spans="1:2" x14ac:dyDescent="0.3">
      <c r="A151" s="3"/>
      <c r="B151" s="2"/>
    </row>
    <row r="152" spans="1:2" x14ac:dyDescent="0.3">
      <c r="A152" s="3"/>
      <c r="B152" s="2"/>
    </row>
    <row r="153" spans="1:2" x14ac:dyDescent="0.3">
      <c r="A153" s="3"/>
      <c r="B153" s="2"/>
    </row>
    <row r="154" spans="1:2" x14ac:dyDescent="0.3">
      <c r="A154" s="3"/>
      <c r="B154" s="2"/>
    </row>
    <row r="155" spans="1:2" x14ac:dyDescent="0.3">
      <c r="A155" s="3"/>
      <c r="B155" s="2"/>
    </row>
    <row r="156" spans="1:2" x14ac:dyDescent="0.3">
      <c r="A156" s="3"/>
      <c r="B156" s="2"/>
    </row>
    <row r="157" spans="1:2" x14ac:dyDescent="0.3">
      <c r="A157" s="3"/>
      <c r="B157" s="2"/>
    </row>
    <row r="158" spans="1:2" x14ac:dyDescent="0.3">
      <c r="A158" s="3"/>
      <c r="B158" s="2"/>
    </row>
    <row r="159" spans="1:2" x14ac:dyDescent="0.3">
      <c r="A159" s="3"/>
      <c r="B159" s="2"/>
    </row>
    <row r="160" spans="1:2" x14ac:dyDescent="0.3">
      <c r="A160" s="3"/>
      <c r="B160" s="2"/>
    </row>
  </sheetData>
  <phoneticPr fontId="2" type="noConversion"/>
  <conditionalFormatting sqref="K2:N8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{B538D20A-5BC1-4AC7-A8FD-E33264D46A3F}</x14:id>
        </ext>
      </extLst>
    </cfRule>
  </conditionalFormatting>
  <conditionalFormatting sqref="I17:I56">
    <cfRule type="cellIs" dxfId="14" priority="1" operator="lessThan">
      <formula>0</formula>
    </cfRule>
  </conditionalFormatting>
  <dataValidations count="1">
    <dataValidation type="list" allowBlank="1" showInputMessage="1" showErrorMessage="1" sqref="B8">
      <formula1>"規劃,模擬,執行"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538D20A-5BC1-4AC7-A8FD-E33264D46A3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K2:N8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10</vt:i4>
      </vt:variant>
    </vt:vector>
  </HeadingPairs>
  <TitlesOfParts>
    <vt:vector size="11" baseType="lpstr">
      <vt:lpstr>變動年金</vt:lpstr>
      <vt:lpstr>保證年金</vt:lpstr>
      <vt:lpstr>保證退休準備金</vt:lpstr>
      <vt:lpstr>保證部位報酬率</vt:lpstr>
      <vt:lpstr>退休準備合計</vt:lpstr>
      <vt:lpstr>通貨膨脹率</vt:lpstr>
      <vt:lpstr>試算模式</vt:lpstr>
      <vt:lpstr>變動年金</vt:lpstr>
      <vt:lpstr>變動退休準備金</vt:lpstr>
      <vt:lpstr>變動部位報酬率</vt:lpstr>
      <vt:lpstr>變動部位標準差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</dc:creator>
  <cp:lastModifiedBy>test</cp:lastModifiedBy>
  <dcterms:created xsi:type="dcterms:W3CDTF">2017-06-12T05:38:16Z</dcterms:created>
  <dcterms:modified xsi:type="dcterms:W3CDTF">2017-06-14T07:00:50Z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2e9fbc3e-7093-4c00-9b2d-5b43670b59ee</vt:lpwstr>
  </property>
</Properties>
</file>