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<sst xmlns="http://schemas.openxmlformats.org/spreadsheetml/2006/main" count="30" uniqueCount="29">
  <si>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到期日</t>
  </si>
  <si>
    <t>交割日</t>
  </si>
  <si>
    <t>每年付息次數</t>
  </si>
  <si>
    <t>票面利率</t>
  </si>
  <si>
    <t>殖利率</t>
  </si>
  <si>
    <t>配息</t>
  </si>
  <si>
    <t>現值</t>
  </si>
  <si>
    <t>交割前日數</t>
  </si>
  <si>
    <t>交割前比例</t>
  </si>
  <si>
    <t>交割後日數</t>
  </si>
  <si>
    <t>交割後比例</t>
  </si>
  <si>
    <t>交割當期配息日</t>
  </si>
  <si>
    <t>期數</t>
  </si>
  <si>
    <t>扣除</t>
  </si>
  <si>
    <t>=coupdays(B4,B1,B3)</t>
  </si>
  <si>
    <t>=COUPDAYBS(B4,B1,B3)</t>
  </si>
  <si>
    <t>=B11/$B$10</t>
  </si>
  <si>
    <t>=COUPDAYSNC(B4,B1,B3)</t>
  </si>
  <si>
    <t>=B13/$B$10</t>
  </si>
  <si>
    <t>=B17/(1+$B$5/$B$3)^A17-C17</t>
  </si>
  <si>
    <t>=B18/(1+$B$5/$B$3)^A18</t>
  </si>
  <si>
    <t>=B19/(1+$B$5/$B$3)^A19</t>
  </si>
  <si>
    <t>=B20/(1+$B$5/$B$3)^A20</t>
  </si>
  <si>
    <t>=B21/(1+$B$5/$B$3)^A21</t>
  </si>
  <si>
    <t>=B22/(1+$B$5/$B$3)^A22</t>
  </si>
  <si>
    <t>=SUM(D17:D22)</t>
  </si>
  <si>
    <t>債券價格</t>
  </si>
  <si>
    <t>=price(B4,B1,B2,B5,100,B3)</t>
  </si>
  <si>
    <t>怪老子理財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</si>
</sst>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%"/>
    <numFmt numFmtId="180" formatCode="0.0000_ "/>
    <numFmt numFmtId="181" formatCode="0.000_ "/>
    <numFmt numFmtId="182" formatCode="0.0%"/>
    <numFmt numFmtId="183" formatCode="0.0000%"/>
    <numFmt numFmtId="184" formatCode="mmm\-yyyy"/>
    <numFmt numFmtId="185" formatCode="0.0_ "/>
    <numFmt numFmtId="186" formatCode="0.00_ "/>
    <numFmt numFmtId="187" formatCode="0.00000_ "/>
    <numFmt numFmtId="188" formatCode="0.00000000_ "/>
    <numFmt numFmtId="189" formatCode="0.0000000_ "/>
    <numFmt numFmtId="190" formatCode="0.000000_ "/>
  </numFmts>
  <fonts count="7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183" fontId="0" fillId="0" borderId="0" xfId="18" applyNumberFormat="1" applyAlignment="1">
      <alignment vertical="center"/>
    </xf>
    <xf numFmtId="0" fontId="0" fillId="2" borderId="1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179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83" fontId="0" fillId="4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5" fillId="5" borderId="1" xfId="15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right" vertical="center"/>
    </xf>
    <xf numFmtId="0" fontId="0" fillId="6" borderId="1" xfId="0" applyFill="1" applyBorder="1" applyAlignment="1">
      <alignment vertical="center"/>
    </xf>
    <xf numFmtId="179" fontId="0" fillId="6" borderId="1" xfId="18" applyNumberFormat="1" applyFill="1" applyBorder="1" applyAlignment="1">
      <alignment vertical="center"/>
    </xf>
    <xf numFmtId="190" fontId="2" fillId="7" borderId="1" xfId="0" applyNumberFormat="1" applyFont="1" applyFill="1" applyBorder="1" applyAlignment="1">
      <alignment vertical="center"/>
    </xf>
    <xf numFmtId="190" fontId="2" fillId="3" borderId="1" xfId="0" applyNumberFormat="1" applyFont="1" applyFill="1" applyBorder="1" applyAlignment="1">
      <alignment vertical="center"/>
    </xf>
    <xf numFmtId="187" fontId="0" fillId="2" borderId="1" xfId="0" applyNumberForma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ont="1" applyAlignment="1" quotePrefix="1">
      <alignment vertical="center"/>
    </xf>
    <xf numFmtId="0" fontId="3" fillId="0" borderId="0" xfId="2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133350</xdr:rowOff>
    </xdr:from>
    <xdr:to>
      <xdr:col>6</xdr:col>
      <xdr:colOff>276225</xdr:colOff>
      <xdr:row>23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19050" y="2105025"/>
          <a:ext cx="6991350" cy="3324225"/>
        </a:xfrm>
        <a:prstGeom prst="rect">
          <a:avLst/>
        </a:prstGeom>
        <a:noFill/>
        <a:ln w="28575" cmpd="sng">
          <a:solidFill>
            <a:srgbClr val="00008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762000</xdr:colOff>
      <xdr:row>0</xdr:row>
      <xdr:rowOff>0</xdr:rowOff>
    </xdr:from>
    <xdr:to>
      <xdr:col>6</xdr:col>
      <xdr:colOff>762000</xdr:colOff>
      <xdr:row>5</xdr:row>
      <xdr:rowOff>304800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391025" y="0"/>
          <a:ext cx="3105150" cy="14001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使用PRICE函數必須將增益集的『分析工具箱』打勾，否則會出現 #NAME? 錯誤。方法是：
1) 工具/增益集
2) 『分析工具箱』打勾
3) 按確定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UPDAYBS"/>
      <definedName name="coupdays"/>
      <definedName name="COUPDAYSNC"/>
      <definedName name="pr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90" zoomScaleNormal="90" workbookViewId="0" topLeftCell="A1">
      <selection activeCell="I7" sqref="I7"/>
    </sheetView>
  </sheetViews>
  <sheetFormatPr defaultColWidth="9.00390625" defaultRowHeight="16.5"/>
  <cols>
    <col min="1" max="1" width="16.125" style="0" bestFit="1" customWidth="1"/>
    <col min="2" max="2" width="16.625" style="0" customWidth="1"/>
    <col min="3" max="3" width="14.875" style="0" customWidth="1"/>
    <col min="4" max="4" width="14.125" style="0" customWidth="1"/>
    <col min="5" max="5" width="12.75390625" style="0" bestFit="1" customWidth="1"/>
    <col min="6" max="6" width="13.875" style="0" bestFit="1" customWidth="1"/>
    <col min="7" max="7" width="11.125" style="0" customWidth="1"/>
  </cols>
  <sheetData>
    <row r="1" spans="1:2" ht="17.25" thickBot="1">
      <c r="A1" s="2" t="s">
        <v>0</v>
      </c>
      <c r="B1" s="4">
        <v>41840</v>
      </c>
    </row>
    <row r="2" spans="1:2" ht="17.25" thickBot="1">
      <c r="A2" s="2" t="s">
        <v>3</v>
      </c>
      <c r="B2" s="5">
        <v>0.02</v>
      </c>
    </row>
    <row r="3" spans="1:2" ht="17.25" thickBot="1">
      <c r="A3" s="2" t="s">
        <v>2</v>
      </c>
      <c r="B3" s="6">
        <v>2</v>
      </c>
    </row>
    <row r="4" spans="1:2" ht="17.25" thickBot="1">
      <c r="A4" s="2" t="s">
        <v>1</v>
      </c>
      <c r="B4" s="4">
        <v>40804</v>
      </c>
    </row>
    <row r="5" spans="1:2" ht="17.25" thickBot="1">
      <c r="A5" s="2" t="s">
        <v>4</v>
      </c>
      <c r="B5" s="7">
        <v>0.015</v>
      </c>
    </row>
    <row r="6" spans="1:3" ht="26.25" customHeight="1" thickBot="1">
      <c r="A6" s="3" t="s">
        <v>26</v>
      </c>
      <c r="B6" s="17">
        <f>[1]!price(B4,B1,B2,B5,100,B3)</f>
        <v>101.38375495567055</v>
      </c>
      <c r="C6" s="21" t="s">
        <v>27</v>
      </c>
    </row>
    <row r="7" spans="1:3" ht="26.25" customHeight="1">
      <c r="A7" s="22" t="s">
        <v>28</v>
      </c>
      <c r="C7" s="21"/>
    </row>
    <row r="8" ht="16.5">
      <c r="B8" s="1"/>
    </row>
    <row r="9" ht="17.25" thickBot="1">
      <c r="C9" s="8"/>
    </row>
    <row r="10" spans="1:3" ht="17.25" thickBot="1">
      <c r="A10" s="12" t="s">
        <v>11</v>
      </c>
      <c r="B10" s="13">
        <f>[1]!coupdays(B4,B1,B3)</f>
        <v>180</v>
      </c>
      <c r="C10" s="21" t="s">
        <v>14</v>
      </c>
    </row>
    <row r="11" spans="1:3" ht="17.25" thickBot="1">
      <c r="A11" s="12" t="s">
        <v>7</v>
      </c>
      <c r="B11" s="14">
        <f>[1]!COUPDAYBS(B4,B1,B3)</f>
        <v>58</v>
      </c>
      <c r="C11" s="21" t="s">
        <v>15</v>
      </c>
    </row>
    <row r="12" spans="1:3" ht="17.25" thickBot="1">
      <c r="A12" s="12" t="s">
        <v>8</v>
      </c>
      <c r="B12" s="15">
        <f>B11/$B$10</f>
        <v>0.32222222222222224</v>
      </c>
      <c r="C12" s="21" t="s">
        <v>16</v>
      </c>
    </row>
    <row r="13" spans="1:3" ht="17.25" thickBot="1">
      <c r="A13" s="12" t="s">
        <v>9</v>
      </c>
      <c r="B13" s="14">
        <f>[1]!COUPDAYSNC(B4,B1,B3)</f>
        <v>122</v>
      </c>
      <c r="C13" s="21" t="s">
        <v>17</v>
      </c>
    </row>
    <row r="14" spans="1:3" ht="17.25" thickBot="1">
      <c r="A14" s="12" t="s">
        <v>10</v>
      </c>
      <c r="B14" s="15">
        <f>B13/$B$10</f>
        <v>0.6777777777777778</v>
      </c>
      <c r="C14" s="21" t="s">
        <v>18</v>
      </c>
    </row>
    <row r="15" ht="17.25" thickBot="1"/>
    <row r="16" spans="1:4" ht="17.25" thickBot="1">
      <c r="A16" s="9" t="s">
        <v>12</v>
      </c>
      <c r="B16" s="9" t="s">
        <v>5</v>
      </c>
      <c r="C16" s="9" t="s">
        <v>13</v>
      </c>
      <c r="D16" s="9" t="s">
        <v>6</v>
      </c>
    </row>
    <row r="17" spans="1:5" ht="17.25" thickBot="1">
      <c r="A17" s="18">
        <f>0+B14</f>
        <v>0.6777777777777778</v>
      </c>
      <c r="B17" s="10">
        <f>100*($B$2/$B$3)</f>
        <v>1</v>
      </c>
      <c r="C17" s="11">
        <f>B17*B12</f>
        <v>0.32222222222222224</v>
      </c>
      <c r="D17" s="16">
        <f>B17/(1+$B$5/$B$3)^A17-C17</f>
        <v>0.6727262144434867</v>
      </c>
      <c r="E17" s="19" t="s">
        <v>19</v>
      </c>
    </row>
    <row r="18" spans="1:5" ht="17.25" thickBot="1">
      <c r="A18" s="18">
        <f>A17+1</f>
        <v>1.6777777777777778</v>
      </c>
      <c r="B18" s="10">
        <f>100*($B$2/$B$3)</f>
        <v>1</v>
      </c>
      <c r="C18" s="11"/>
      <c r="D18" s="16">
        <f>B18/(1+$B$5/$B$3)^A18</f>
        <v>0.987541872621051</v>
      </c>
      <c r="E18" s="19" t="s">
        <v>20</v>
      </c>
    </row>
    <row r="19" spans="1:5" ht="17.25" thickBot="1">
      <c r="A19" s="18">
        <f>A18+1</f>
        <v>2.677777777777778</v>
      </c>
      <c r="B19" s="10">
        <f>100*($B$2/$B$3)</f>
        <v>1</v>
      </c>
      <c r="C19" s="11"/>
      <c r="D19" s="16">
        <f>B19/(1+$B$5/$B$3)^A19</f>
        <v>0.9801904442888842</v>
      </c>
      <c r="E19" s="19" t="s">
        <v>21</v>
      </c>
    </row>
    <row r="20" spans="1:5" ht="17.25" thickBot="1">
      <c r="A20" s="18">
        <f>A19+1</f>
        <v>3.677777777777778</v>
      </c>
      <c r="B20" s="10">
        <f>100*($B$2/$B$3)</f>
        <v>1</v>
      </c>
      <c r="C20" s="11"/>
      <c r="D20" s="16">
        <f>B20/(1+$B$5/$B$3)^A20</f>
        <v>0.9728937412296618</v>
      </c>
      <c r="E20" s="20" t="s">
        <v>22</v>
      </c>
    </row>
    <row r="21" spans="1:5" ht="17.25" thickBot="1">
      <c r="A21" s="18">
        <f>A20+1</f>
        <v>4.677777777777778</v>
      </c>
      <c r="B21" s="10">
        <f>100*($B$2/$B$3)</f>
        <v>1</v>
      </c>
      <c r="C21" s="11"/>
      <c r="D21" s="16">
        <f>B21/(1+$B$5/$B$3)^A21</f>
        <v>0.9656513560592175</v>
      </c>
      <c r="E21" s="20" t="s">
        <v>23</v>
      </c>
    </row>
    <row r="22" spans="1:5" ht="17.25" thickBot="1">
      <c r="A22" s="18">
        <f>A21+1</f>
        <v>5.677777777777778</v>
      </c>
      <c r="B22" s="10">
        <f>100*($B$2/$B$3)+100</f>
        <v>101</v>
      </c>
      <c r="C22" s="11"/>
      <c r="D22" s="16">
        <f>B22/(1+$B$5/$B$3)^A22</f>
        <v>96.80475132702826</v>
      </c>
      <c r="E22" s="20" t="s">
        <v>24</v>
      </c>
    </row>
    <row r="23" spans="1:5" ht="17.25" thickBot="1">
      <c r="A23" s="23" t="s">
        <v>26</v>
      </c>
      <c r="B23" s="24"/>
      <c r="C23" s="25"/>
      <c r="D23" s="17">
        <f>SUM(D17:D22)</f>
        <v>101.38375495567055</v>
      </c>
      <c r="E23" s="20" t="s">
        <v>25</v>
      </c>
    </row>
  </sheetData>
  <mergeCells count="1">
    <mergeCell ref="A23:C23"/>
  </mergeCells>
  <hyperlinks>
    <hyperlink ref="A7" r:id="rId1" display="怪老子理財"/>
  </hyperlinks>
  <printOptions/>
  <pageMargins left="0.75" right="0.75" top="1" bottom="1" header="0.5" footer="0.5"/>
  <pageSetup orientation="portrait" paperSize="9" r:id="rId3"/>
  <ignoredErrors>
    <ignoredError sqref="B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2009-03-05T22:53:41Z</dcterms:created>
  <dcterms:modified xsi:type="dcterms:W3CDTF">2009-03-07T13:22:48Z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