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7470" windowHeight="4515" activeTab="1"/>
  </bookViews>
  <sheets>
    <sheet name="Sheet1" sheetId="1" r:id="rId1"/>
    <sheet name="景氣策略" sheetId="2" r:id="rId2"/>
  </sheets>
  <definedNames>
    <definedName name="solver_adj" localSheetId="1" hidden="1">'景氣策略'!$B$3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'景氣策略'!$L$4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1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<sst xmlns="http://schemas.openxmlformats.org/spreadsheetml/2006/main" count="24" uniqueCount="24">
  <si>
    <t>日期</t>
  </si>
  <si>
    <t>景氣分數</t>
  </si>
  <si>
    <t>累積單位</t>
  </si>
  <si>
    <t>台灣50</t>
  </si>
  <si>
    <t>狀態</t>
  </si>
  <si>
    <t>執行</t>
  </si>
  <si>
    <t>投入金額</t>
  </si>
  <si>
    <t>單位數</t>
  </si>
  <si>
    <t>年化報酬率</t>
  </si>
  <si>
    <t>利息</t>
  </si>
  <si>
    <t>現金流量</t>
  </si>
  <si>
    <t>總淨值</t>
  </si>
  <si>
    <t>等買點</t>
  </si>
  <si>
    <t>怪老子理財</t>
  </si>
  <si>
    <t>銀行存款利率</t>
  </si>
  <si>
    <t>銀行
現金餘額</t>
  </si>
  <si>
    <t>結算總淨值</t>
  </si>
  <si>
    <t>分以下</t>
  </si>
  <si>
    <t>分以上</t>
  </si>
  <si>
    <t>元</t>
  </si>
  <si>
    <t>買入信號-景氣</t>
  </si>
  <si>
    <t>賣出信號-景氣</t>
  </si>
  <si>
    <t>累計報酬率</t>
  </si>
  <si>
    <t>(紅色底代表買入，藍色底代表賣出)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</si>
</sst>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.0_-;\-* #,##0.0_-;_-* &quot;-&quot;??_-;_-@_-"/>
    <numFmt numFmtId="180" formatCode="_-* #,##0_-;\-* #,##0_-;_-* &quot;-&quot;??_-;_-@_-"/>
    <numFmt numFmtId="181" formatCode="[$-404]AM/PM\ hh:mm:ss"/>
    <numFmt numFmtId="182" formatCode="#,##0_ ;[Red]\-#,##0\ "/>
    <numFmt numFmtId="183" formatCode="_-* #,##0.0_-;\-* #,##0.0_-;_-* &quot;-&quot;?_-;_-@_-"/>
    <numFmt numFmtId="184" formatCode="_-* #,##0_-;\-* #,##0_-;_-* &quot;-&quot;?_-;_-@_-"/>
    <numFmt numFmtId="185" formatCode="[$-404]e&quot;年&quot;m&quot;月&quot;"/>
    <numFmt numFmtId="186" formatCode="0.000_ "/>
    <numFmt numFmtId="187" formatCode="0.00_ "/>
    <numFmt numFmtId="188" formatCode="#,##0_);[Red]\(#,##0\)"/>
    <numFmt numFmtId="189" formatCode="#,##0.00_);[Red]\(#,##0.00\)"/>
    <numFmt numFmtId="190" formatCode="0.0%"/>
    <numFmt numFmtId="191" formatCode="0.000%"/>
    <numFmt numFmtId="192" formatCode="[$-404]e/m/d;@"/>
    <numFmt numFmtId="193" formatCode="m/d/yy;@"/>
    <numFmt numFmtId="194" formatCode="m&quot;月&quot;d&quot;日&quot;"/>
  </numFmts>
  <fonts count="20">
    <font>
      <sz val="12"/>
      <name val="新細明體"/>
      <family val="1"/>
    </font>
    <font>
      <sz val="9"/>
      <name val="新細明體"/>
      <family val="1"/>
    </font>
    <font>
      <sz val="12"/>
      <name val="微軟正黑體"/>
      <family val="2"/>
    </font>
    <font>
      <sz val="12"/>
      <color indexed="9"/>
      <name val="微軟正黑體"/>
      <family val="2"/>
    </font>
    <font>
      <sz val="12"/>
      <color indexed="18"/>
      <name val="微軟正黑體"/>
      <family val="2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sz val="11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18"/>
      <name val="新細明體"/>
      <family val="1"/>
    </font>
    <font>
      <sz val="11.25"/>
      <name val="新細明體"/>
      <family val="1"/>
    </font>
    <font>
      <b/>
      <sz val="11.25"/>
      <color indexed="18"/>
      <name val="新細明體"/>
      <family val="1"/>
    </font>
    <font>
      <b/>
      <sz val="11.25"/>
      <color indexed="14"/>
      <name val="新細明體"/>
      <family val="1"/>
    </font>
    <font>
      <sz val="9.25"/>
      <name val="微軟正黑體"/>
      <family val="2"/>
    </font>
    <font>
      <sz val="8"/>
      <name val="新細明體"/>
      <family val="1"/>
    </font>
    <font>
      <b/>
      <sz val="12"/>
      <name val="微軟正黑體"/>
      <family val="2"/>
    </font>
    <font>
      <sz val="10"/>
      <name val="新細明體"/>
      <family val="1"/>
    </font>
    <font>
      <sz val="12"/>
      <color indexed="10"/>
      <name val="微軟正黑體"/>
      <family val="2"/>
    </font>
    <font>
      <sz val="8.25"/>
      <name val="微軟正黑體"/>
      <family val="2"/>
    </font>
    <font>
      <sz val="8"/>
      <color indexed="23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188" fontId="4" fillId="3" borderId="1" xfId="0" applyNumberFormat="1" applyFont="1" applyFill="1" applyBorder="1" applyAlignment="1">
      <alignment horizontal="center" vertical="center"/>
    </xf>
    <xf numFmtId="189" fontId="4" fillId="3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182" fontId="9" fillId="3" borderId="1" xfId="0" applyNumberFormat="1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14" fontId="9" fillId="3" borderId="1" xfId="0" applyNumberFormat="1" applyFont="1" applyFill="1" applyBorder="1" applyAlignment="1">
      <alignment horizontal="center" vertical="center"/>
    </xf>
    <xf numFmtId="190" fontId="3" fillId="5" borderId="1" xfId="18" applyNumberFormat="1" applyFont="1" applyFill="1" applyBorder="1" applyAlignment="1">
      <alignment horizontal="right" vertical="center"/>
    </xf>
    <xf numFmtId="182" fontId="3" fillId="4" borderId="1" xfId="15" applyNumberFormat="1" applyFont="1" applyFill="1" applyBorder="1" applyAlignment="1">
      <alignment horizontal="right" vertical="center"/>
    </xf>
    <xf numFmtId="0" fontId="6" fillId="0" borderId="0" xfId="21" applyAlignment="1">
      <alignment horizontal="center" vertical="center"/>
    </xf>
    <xf numFmtId="182" fontId="5" fillId="6" borderId="1" xfId="0" applyNumberFormat="1" applyFont="1" applyFill="1" applyBorder="1" applyAlignment="1">
      <alignment vertical="center"/>
    </xf>
    <xf numFmtId="182" fontId="2" fillId="7" borderId="1" xfId="15" applyNumberFormat="1" applyFont="1" applyFill="1" applyBorder="1" applyAlignment="1" applyProtection="1">
      <alignment horizontal="right" vertical="center"/>
      <protection locked="0"/>
    </xf>
    <xf numFmtId="190" fontId="2" fillId="7" borderId="0" xfId="0" applyNumberFormat="1" applyFont="1" applyFill="1" applyBorder="1" applyAlignment="1" applyProtection="1">
      <alignment horizontal="right" vertical="center"/>
      <protection locked="0"/>
    </xf>
    <xf numFmtId="180" fontId="2" fillId="0" borderId="0" xfId="0" applyNumberFormat="1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0" fillId="8" borderId="0" xfId="0" applyFill="1" applyAlignment="1">
      <alignment vertical="center"/>
    </xf>
    <xf numFmtId="17" fontId="19" fillId="8" borderId="0" xfId="0" applyNumberFormat="1" applyFont="1" applyFill="1" applyAlignment="1">
      <alignment vertical="top"/>
    </xf>
    <xf numFmtId="0" fontId="19" fillId="8" borderId="0" xfId="0" applyFont="1" applyFill="1" applyAlignment="1">
      <alignment vertical="top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dxfs count="3">
    <dxf>
      <font>
        <color rgb="FFFFFFFF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0000FF"/>
        </patternFill>
      </fill>
      <border/>
    </dxf>
    <dxf>
      <fill>
        <patternFill>
          <bgColor rgb="FF99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"/>
          <c:y val="0"/>
          <c:w val="0.886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'景氣策略'!$L$12</c:f>
              <c:strCache>
                <c:ptCount val="1"/>
                <c:pt idx="0">
                  <c:v>總淨值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'景氣策略'!$A$13:$A$92</c:f>
              <c:strCache/>
            </c:strRef>
          </c:cat>
          <c:val>
            <c:numRef>
              <c:f>'景氣策略'!$L$13:$L$92</c:f>
              <c:numCache/>
            </c:numRef>
          </c:val>
          <c:smooth val="0"/>
        </c:ser>
        <c:axId val="2661105"/>
        <c:axId val="23949946"/>
      </c:lineChart>
      <c:lineChart>
        <c:grouping val="standard"/>
        <c:varyColors val="0"/>
        <c:ser>
          <c:idx val="1"/>
          <c:order val="1"/>
          <c:tx>
            <c:strRef>
              <c:f>'景氣策略'!$B$12</c:f>
              <c:strCache>
                <c:ptCount val="1"/>
                <c:pt idx="0">
                  <c:v>台灣50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'景氣策略'!$A$13:$A$92</c:f>
              <c:strCache/>
            </c:strRef>
          </c:cat>
          <c:val>
            <c:numRef>
              <c:f>'景氣策略'!$B$13:$B$92</c:f>
              <c:numCache/>
            </c:numRef>
          </c:val>
          <c:smooth val="0"/>
        </c:ser>
        <c:axId val="14222923"/>
        <c:axId val="60897444"/>
      </c:lineChart>
      <c:dateAx>
        <c:axId val="2661105"/>
        <c:scaling>
          <c:orientation val="minMax"/>
        </c:scaling>
        <c:axPos val="b"/>
        <c:delete val="0"/>
        <c:numFmt formatCode="m/d/yy;@" sourceLinked="0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25" b="0" i="0" u="none" baseline="0"/>
            </a:pPr>
          </a:p>
        </c:txPr>
        <c:crossAx val="23949946"/>
        <c:crosses val="autoZero"/>
        <c:auto val="0"/>
        <c:noMultiLvlLbl val="0"/>
      </c:dateAx>
      <c:valAx>
        <c:axId val="239499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總淨值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661105"/>
        <c:crossesAt val="1"/>
        <c:crossBetween val="between"/>
        <c:dispUnits/>
      </c:valAx>
      <c:dateAx>
        <c:axId val="14222923"/>
        <c:scaling>
          <c:orientation val="minMax"/>
        </c:scaling>
        <c:axPos val="b"/>
        <c:delete val="1"/>
        <c:majorTickMark val="in"/>
        <c:minorTickMark val="none"/>
        <c:tickLblPos val="nextTo"/>
        <c:crossAx val="60897444"/>
        <c:crosses val="autoZero"/>
        <c:auto val="0"/>
        <c:noMultiLvlLbl val="0"/>
      </c:dateAx>
      <c:valAx>
        <c:axId val="608974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0050股價</a:t>
                </a:r>
              </a:p>
            </c:rich>
          </c:tx>
          <c:layout>
            <c:manualLayout>
              <c:xMode val="factor"/>
              <c:yMode val="factor"/>
              <c:x val="0.002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422292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025"/>
          <c:y val="0.55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6725"/>
          <c:w val="0.846"/>
          <c:h val="0.93275"/>
        </c:manualLayout>
      </c:layout>
      <c:lineChart>
        <c:grouping val="standard"/>
        <c:varyColors val="0"/>
        <c:ser>
          <c:idx val="0"/>
          <c:order val="0"/>
          <c:tx>
            <c:strRef>
              <c:f>'景氣策略'!$B$12</c:f>
              <c:strCache>
                <c:ptCount val="1"/>
                <c:pt idx="0">
                  <c:v>台灣50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'景氣策略'!$A$13:$A$92</c:f>
              <c:strCache/>
            </c:strRef>
          </c:cat>
          <c:val>
            <c:numRef>
              <c:f>'景氣策略'!$B$13:$B$92</c:f>
              <c:numCache/>
            </c:numRef>
          </c:val>
          <c:smooth val="0"/>
        </c:ser>
        <c:marker val="1"/>
        <c:axId val="11206085"/>
        <c:axId val="33745902"/>
      </c:lineChart>
      <c:lineChart>
        <c:grouping val="standard"/>
        <c:varyColors val="0"/>
        <c:ser>
          <c:idx val="1"/>
          <c:order val="1"/>
          <c:tx>
            <c:strRef>
              <c:f>'景氣策略'!$C$12</c:f>
              <c:strCache>
                <c:ptCount val="1"/>
                <c:pt idx="0">
                  <c:v>景氣分數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'景氣策略'!$A$13:$A$92</c:f>
              <c:strCache/>
            </c:strRef>
          </c:cat>
          <c:val>
            <c:numRef>
              <c:f>'景氣策略'!$C$13:$C$92</c:f>
              <c:numCache/>
            </c:numRef>
          </c:val>
          <c:smooth val="0"/>
        </c:ser>
        <c:marker val="1"/>
        <c:axId val="35277663"/>
        <c:axId val="49063512"/>
      </c:lineChart>
      <c:dateAx>
        <c:axId val="11206085"/>
        <c:scaling>
          <c:orientation val="minMax"/>
        </c:scaling>
        <c:axPos val="b"/>
        <c:delete val="0"/>
        <c:numFmt formatCode="m/d/yy;@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33745902"/>
        <c:crosses val="autoZero"/>
        <c:auto val="0"/>
        <c:noMultiLvlLbl val="0"/>
      </c:dateAx>
      <c:valAx>
        <c:axId val="337459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80"/>
                    </a:solidFill>
                    <a:latin typeface="新細明體"/>
                    <a:ea typeface="新細明體"/>
                    <a:cs typeface="新細明體"/>
                  </a:rPr>
                  <a:t>0050價格</a:t>
                </a:r>
              </a:p>
            </c:rich>
          </c:tx>
          <c:layout>
            <c:manualLayout>
              <c:xMode val="factor"/>
              <c:yMode val="factor"/>
              <c:x val="0.04975"/>
              <c:y val="0.15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solidFill>
                  <a:srgbClr val="00008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1206085"/>
        <c:crossesAt val="1"/>
        <c:crossBetween val="between"/>
        <c:dispUnits/>
      </c:valAx>
      <c:dateAx>
        <c:axId val="35277663"/>
        <c:scaling>
          <c:orientation val="minMax"/>
        </c:scaling>
        <c:axPos val="b"/>
        <c:delete val="1"/>
        <c:majorTickMark val="in"/>
        <c:minorTickMark val="none"/>
        <c:tickLblPos val="nextTo"/>
        <c:crossAx val="49063512"/>
        <c:crosses val="autoZero"/>
        <c:auto val="0"/>
        <c:noMultiLvlLbl val="0"/>
      </c:dateAx>
      <c:valAx>
        <c:axId val="490635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FF00FF"/>
                    </a:solidFill>
                    <a:latin typeface="新細明體"/>
                    <a:ea typeface="新細明體"/>
                    <a:cs typeface="新細明體"/>
                  </a:rPr>
                  <a:t>景氣分數</a:t>
                </a:r>
              </a:p>
            </c:rich>
          </c:tx>
          <c:layout>
            <c:manualLayout>
              <c:xMode val="factor"/>
              <c:yMode val="factor"/>
              <c:x val="0.03375"/>
              <c:y val="0.15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solidFill>
                  <a:srgbClr val="FF00FF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527766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475"/>
          <c:y val="0.618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title>
    <c:plotArea>
      <c:layout>
        <c:manualLayout>
          <c:xMode val="edge"/>
          <c:yMode val="edge"/>
          <c:x val="0.025"/>
          <c:y val="0.07875"/>
          <c:w val="0.875"/>
          <c:h val="0.92125"/>
        </c:manualLayout>
      </c:layout>
      <c:lineChart>
        <c:grouping val="standard"/>
        <c:varyColors val="0"/>
        <c:ser>
          <c:idx val="0"/>
          <c:order val="0"/>
          <c:tx>
            <c:strRef>
              <c:f>'景氣策略'!$C$12</c:f>
              <c:strCache>
                <c:ptCount val="1"/>
                <c:pt idx="0">
                  <c:v>景氣分數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'景氣策略'!$A$13:$A$92</c:f>
              <c:strCache/>
            </c:strRef>
          </c:cat>
          <c:val>
            <c:numRef>
              <c:f>'景氣策略'!$C$13:$C$92</c:f>
              <c:numCache/>
            </c:numRef>
          </c:val>
          <c:smooth val="0"/>
        </c:ser>
        <c:axId val="38918425"/>
        <c:axId val="14721506"/>
      </c:lineChart>
      <c:dateAx>
        <c:axId val="38918425"/>
        <c:scaling>
          <c:orientation val="minMax"/>
        </c:scaling>
        <c:axPos val="b"/>
        <c:delete val="0"/>
        <c:numFmt formatCode="m/d/yy;@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14721506"/>
        <c:crosses val="autoZero"/>
        <c:auto val="0"/>
        <c:noMultiLvlLbl val="0"/>
      </c:dateAx>
      <c:valAx>
        <c:axId val="1472150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389184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hyperlink" Target="http://www.masterhsiao.com.tw/" TargetMode="External" /><Relationship Id="rId4" Type="http://schemas.openxmlformats.org/officeDocument/2006/relationships/hyperlink" Target="http://www.masterhsiao.com.tw/" TargetMode="External" /><Relationship Id="rId5" Type="http://schemas.openxmlformats.org/officeDocument/2006/relationships/chart" Target="/xl/charts/chart2.xml" /><Relationship Id="rId6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190500</xdr:colOff>
      <xdr:row>0</xdr:row>
      <xdr:rowOff>190500</xdr:rowOff>
    </xdr:to>
    <xdr:pic>
      <xdr:nvPicPr>
        <xdr:cNvPr id="1" name="Picture 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190500</xdr:colOff>
      <xdr:row>1</xdr:row>
      <xdr:rowOff>190500</xdr:rowOff>
    </xdr:to>
    <xdr:pic>
      <xdr:nvPicPr>
        <xdr:cNvPr id="2" name="Picture 2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095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190500</xdr:rowOff>
    </xdr:to>
    <xdr:pic>
      <xdr:nvPicPr>
        <xdr:cNvPr id="3" name="Picture 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4191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190500</xdr:colOff>
      <xdr:row>3</xdr:row>
      <xdr:rowOff>190500</xdr:rowOff>
    </xdr:to>
    <xdr:pic>
      <xdr:nvPicPr>
        <xdr:cNvPr id="4" name="Picture 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6286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190500</xdr:colOff>
      <xdr:row>4</xdr:row>
      <xdr:rowOff>190500</xdr:rowOff>
    </xdr:to>
    <xdr:pic>
      <xdr:nvPicPr>
        <xdr:cNvPr id="5" name="Picture 5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382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190500</xdr:colOff>
      <xdr:row>5</xdr:row>
      <xdr:rowOff>190500</xdr:rowOff>
    </xdr:to>
    <xdr:pic>
      <xdr:nvPicPr>
        <xdr:cNvPr id="6" name="Picture 6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0477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190500</xdr:colOff>
      <xdr:row>6</xdr:row>
      <xdr:rowOff>190500</xdr:rowOff>
    </xdr:to>
    <xdr:pic>
      <xdr:nvPicPr>
        <xdr:cNvPr id="7" name="Picture 7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2573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190500</xdr:colOff>
      <xdr:row>7</xdr:row>
      <xdr:rowOff>190500</xdr:rowOff>
    </xdr:to>
    <xdr:pic>
      <xdr:nvPicPr>
        <xdr:cNvPr id="8" name="Picture 8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668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190500</xdr:colOff>
      <xdr:row>8</xdr:row>
      <xdr:rowOff>190500</xdr:rowOff>
    </xdr:to>
    <xdr:pic>
      <xdr:nvPicPr>
        <xdr:cNvPr id="9" name="Picture 9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676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190500</xdr:colOff>
      <xdr:row>9</xdr:row>
      <xdr:rowOff>190500</xdr:rowOff>
    </xdr:to>
    <xdr:pic>
      <xdr:nvPicPr>
        <xdr:cNvPr id="10" name="Picture 10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8859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190500</xdr:colOff>
      <xdr:row>10</xdr:row>
      <xdr:rowOff>190500</xdr:rowOff>
    </xdr:to>
    <xdr:pic>
      <xdr:nvPicPr>
        <xdr:cNvPr id="11" name="Picture 11" descr="*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71600" y="20955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190500</xdr:colOff>
      <xdr:row>11</xdr:row>
      <xdr:rowOff>190500</xdr:rowOff>
    </xdr:to>
    <xdr:pic>
      <xdr:nvPicPr>
        <xdr:cNvPr id="12" name="Picture 12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23050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190500</xdr:colOff>
      <xdr:row>12</xdr:row>
      <xdr:rowOff>190500</xdr:rowOff>
    </xdr:to>
    <xdr:pic>
      <xdr:nvPicPr>
        <xdr:cNvPr id="13" name="Picture 13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25146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190500</xdr:colOff>
      <xdr:row>13</xdr:row>
      <xdr:rowOff>190500</xdr:rowOff>
    </xdr:to>
    <xdr:pic>
      <xdr:nvPicPr>
        <xdr:cNvPr id="14" name="Picture 14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27241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190500</xdr:colOff>
      <xdr:row>14</xdr:row>
      <xdr:rowOff>190500</xdr:rowOff>
    </xdr:to>
    <xdr:pic>
      <xdr:nvPicPr>
        <xdr:cNvPr id="15" name="Picture 15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29337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190500</xdr:colOff>
      <xdr:row>15</xdr:row>
      <xdr:rowOff>190500</xdr:rowOff>
    </xdr:to>
    <xdr:pic>
      <xdr:nvPicPr>
        <xdr:cNvPr id="16" name="Picture 16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1432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190500</xdr:colOff>
      <xdr:row>16</xdr:row>
      <xdr:rowOff>190500</xdr:rowOff>
    </xdr:to>
    <xdr:pic>
      <xdr:nvPicPr>
        <xdr:cNvPr id="17" name="Picture 1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528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17</xdr:row>
      <xdr:rowOff>190500</xdr:rowOff>
    </xdr:to>
    <xdr:pic>
      <xdr:nvPicPr>
        <xdr:cNvPr id="18" name="Picture 18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5623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18</xdr:row>
      <xdr:rowOff>190500</xdr:rowOff>
    </xdr:to>
    <xdr:pic>
      <xdr:nvPicPr>
        <xdr:cNvPr id="19" name="Picture 19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771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190500</xdr:colOff>
      <xdr:row>19</xdr:row>
      <xdr:rowOff>190500</xdr:rowOff>
    </xdr:to>
    <xdr:pic>
      <xdr:nvPicPr>
        <xdr:cNvPr id="20" name="Picture 2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9814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190500</xdr:colOff>
      <xdr:row>20</xdr:row>
      <xdr:rowOff>190500</xdr:rowOff>
    </xdr:to>
    <xdr:pic>
      <xdr:nvPicPr>
        <xdr:cNvPr id="21" name="Picture 21" descr="*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71600" y="41910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21</xdr:row>
      <xdr:rowOff>190500</xdr:rowOff>
    </xdr:to>
    <xdr:pic>
      <xdr:nvPicPr>
        <xdr:cNvPr id="22" name="Picture 22" descr="*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71600" y="44005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190500</xdr:colOff>
      <xdr:row>22</xdr:row>
      <xdr:rowOff>190500</xdr:rowOff>
    </xdr:to>
    <xdr:pic>
      <xdr:nvPicPr>
        <xdr:cNvPr id="23" name="Picture 23" descr="*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71600" y="46101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190500</xdr:colOff>
      <xdr:row>23</xdr:row>
      <xdr:rowOff>190500</xdr:rowOff>
    </xdr:to>
    <xdr:pic>
      <xdr:nvPicPr>
        <xdr:cNvPr id="24" name="Picture 24" descr="*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71600" y="48196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190500</xdr:colOff>
      <xdr:row>24</xdr:row>
      <xdr:rowOff>190500</xdr:rowOff>
    </xdr:to>
    <xdr:pic>
      <xdr:nvPicPr>
        <xdr:cNvPr id="25" name="Picture 25" descr="*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71600" y="50292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190500</xdr:colOff>
      <xdr:row>25</xdr:row>
      <xdr:rowOff>190500</xdr:rowOff>
    </xdr:to>
    <xdr:pic>
      <xdr:nvPicPr>
        <xdr:cNvPr id="26" name="Picture 26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2387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190500</xdr:colOff>
      <xdr:row>26</xdr:row>
      <xdr:rowOff>190500</xdr:rowOff>
    </xdr:to>
    <xdr:pic>
      <xdr:nvPicPr>
        <xdr:cNvPr id="27" name="Picture 2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4483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190500</xdr:colOff>
      <xdr:row>27</xdr:row>
      <xdr:rowOff>190500</xdr:rowOff>
    </xdr:to>
    <xdr:pic>
      <xdr:nvPicPr>
        <xdr:cNvPr id="28" name="Picture 28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6578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190500</xdr:colOff>
      <xdr:row>28</xdr:row>
      <xdr:rowOff>190500</xdr:rowOff>
    </xdr:to>
    <xdr:pic>
      <xdr:nvPicPr>
        <xdr:cNvPr id="29" name="Picture 29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867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190500</xdr:colOff>
      <xdr:row>29</xdr:row>
      <xdr:rowOff>190500</xdr:rowOff>
    </xdr:to>
    <xdr:pic>
      <xdr:nvPicPr>
        <xdr:cNvPr id="30" name="Picture 3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60769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190500</xdr:colOff>
      <xdr:row>30</xdr:row>
      <xdr:rowOff>190500</xdr:rowOff>
    </xdr:to>
    <xdr:pic>
      <xdr:nvPicPr>
        <xdr:cNvPr id="31" name="Picture 3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62865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190500</xdr:colOff>
      <xdr:row>31</xdr:row>
      <xdr:rowOff>190500</xdr:rowOff>
    </xdr:to>
    <xdr:pic>
      <xdr:nvPicPr>
        <xdr:cNvPr id="32" name="Picture 32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64960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190500</xdr:colOff>
      <xdr:row>32</xdr:row>
      <xdr:rowOff>190500</xdr:rowOff>
    </xdr:to>
    <xdr:pic>
      <xdr:nvPicPr>
        <xdr:cNvPr id="33" name="Picture 3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67056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190500</xdr:colOff>
      <xdr:row>33</xdr:row>
      <xdr:rowOff>190500</xdr:rowOff>
    </xdr:to>
    <xdr:pic>
      <xdr:nvPicPr>
        <xdr:cNvPr id="34" name="Picture 3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69151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190500</xdr:colOff>
      <xdr:row>34</xdr:row>
      <xdr:rowOff>190500</xdr:rowOff>
    </xdr:to>
    <xdr:pic>
      <xdr:nvPicPr>
        <xdr:cNvPr id="35" name="Picture 35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1247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190500</xdr:colOff>
      <xdr:row>35</xdr:row>
      <xdr:rowOff>190500</xdr:rowOff>
    </xdr:to>
    <xdr:pic>
      <xdr:nvPicPr>
        <xdr:cNvPr id="36" name="Picture 36" descr="*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71600" y="73342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190500</xdr:colOff>
      <xdr:row>36</xdr:row>
      <xdr:rowOff>190500</xdr:rowOff>
    </xdr:to>
    <xdr:pic>
      <xdr:nvPicPr>
        <xdr:cNvPr id="37" name="Picture 37" descr="*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71600" y="75438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190500</xdr:colOff>
      <xdr:row>37</xdr:row>
      <xdr:rowOff>190500</xdr:rowOff>
    </xdr:to>
    <xdr:pic>
      <xdr:nvPicPr>
        <xdr:cNvPr id="38" name="Picture 38" descr="*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71600" y="77533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190500</xdr:colOff>
      <xdr:row>38</xdr:row>
      <xdr:rowOff>190500</xdr:rowOff>
    </xdr:to>
    <xdr:pic>
      <xdr:nvPicPr>
        <xdr:cNvPr id="39" name="Picture 39" descr="*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71600" y="7962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190500</xdr:colOff>
      <xdr:row>39</xdr:row>
      <xdr:rowOff>190500</xdr:rowOff>
    </xdr:to>
    <xdr:pic>
      <xdr:nvPicPr>
        <xdr:cNvPr id="40" name="Picture 40" descr="*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71600" y="81724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190500</xdr:colOff>
      <xdr:row>40</xdr:row>
      <xdr:rowOff>190500</xdr:rowOff>
    </xdr:to>
    <xdr:pic>
      <xdr:nvPicPr>
        <xdr:cNvPr id="41" name="Picture 41" descr="*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71600" y="83820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190500</xdr:colOff>
      <xdr:row>41</xdr:row>
      <xdr:rowOff>190500</xdr:rowOff>
    </xdr:to>
    <xdr:pic>
      <xdr:nvPicPr>
        <xdr:cNvPr id="42" name="Picture 42" descr="*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71600" y="85915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190500</xdr:colOff>
      <xdr:row>42</xdr:row>
      <xdr:rowOff>190500</xdr:rowOff>
    </xdr:to>
    <xdr:pic>
      <xdr:nvPicPr>
        <xdr:cNvPr id="43" name="Picture 43" descr="*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71600" y="88011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190500</xdr:colOff>
      <xdr:row>43</xdr:row>
      <xdr:rowOff>190500</xdr:rowOff>
    </xdr:to>
    <xdr:pic>
      <xdr:nvPicPr>
        <xdr:cNvPr id="44" name="Picture 44" descr="*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71600" y="90106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190500</xdr:colOff>
      <xdr:row>44</xdr:row>
      <xdr:rowOff>190500</xdr:rowOff>
    </xdr:to>
    <xdr:pic>
      <xdr:nvPicPr>
        <xdr:cNvPr id="45" name="Picture 45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2202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190500</xdr:colOff>
      <xdr:row>45</xdr:row>
      <xdr:rowOff>190500</xdr:rowOff>
    </xdr:to>
    <xdr:pic>
      <xdr:nvPicPr>
        <xdr:cNvPr id="46" name="Picture 46" descr="*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71600" y="94297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190500</xdr:colOff>
      <xdr:row>46</xdr:row>
      <xdr:rowOff>190500</xdr:rowOff>
    </xdr:to>
    <xdr:pic>
      <xdr:nvPicPr>
        <xdr:cNvPr id="47" name="Picture 47" descr="*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71600" y="96393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190500</xdr:colOff>
      <xdr:row>47</xdr:row>
      <xdr:rowOff>190500</xdr:rowOff>
    </xdr:to>
    <xdr:pic>
      <xdr:nvPicPr>
        <xdr:cNvPr id="48" name="Picture 48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8488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190500</xdr:colOff>
      <xdr:row>48</xdr:row>
      <xdr:rowOff>190500</xdr:rowOff>
    </xdr:to>
    <xdr:pic>
      <xdr:nvPicPr>
        <xdr:cNvPr id="49" name="Picture 49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0058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190500</xdr:colOff>
      <xdr:row>49</xdr:row>
      <xdr:rowOff>190500</xdr:rowOff>
    </xdr:to>
    <xdr:pic>
      <xdr:nvPicPr>
        <xdr:cNvPr id="50" name="Picture 5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02679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190500</xdr:colOff>
      <xdr:row>50</xdr:row>
      <xdr:rowOff>190500</xdr:rowOff>
    </xdr:to>
    <xdr:pic>
      <xdr:nvPicPr>
        <xdr:cNvPr id="51" name="Picture 51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04775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190500</xdr:colOff>
      <xdr:row>51</xdr:row>
      <xdr:rowOff>190500</xdr:rowOff>
    </xdr:to>
    <xdr:pic>
      <xdr:nvPicPr>
        <xdr:cNvPr id="52" name="Picture 52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06870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190500</xdr:colOff>
      <xdr:row>52</xdr:row>
      <xdr:rowOff>190500</xdr:rowOff>
    </xdr:to>
    <xdr:pic>
      <xdr:nvPicPr>
        <xdr:cNvPr id="53" name="Picture 5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08966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190500</xdr:colOff>
      <xdr:row>53</xdr:row>
      <xdr:rowOff>190500</xdr:rowOff>
    </xdr:to>
    <xdr:pic>
      <xdr:nvPicPr>
        <xdr:cNvPr id="54" name="Picture 5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11061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190500</xdr:colOff>
      <xdr:row>54</xdr:row>
      <xdr:rowOff>190500</xdr:rowOff>
    </xdr:to>
    <xdr:pic>
      <xdr:nvPicPr>
        <xdr:cNvPr id="55" name="Picture 55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13157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190500</xdr:colOff>
      <xdr:row>55</xdr:row>
      <xdr:rowOff>190500</xdr:rowOff>
    </xdr:to>
    <xdr:pic>
      <xdr:nvPicPr>
        <xdr:cNvPr id="56" name="Picture 56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15252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190500</xdr:colOff>
      <xdr:row>56</xdr:row>
      <xdr:rowOff>190500</xdr:rowOff>
    </xdr:to>
    <xdr:pic>
      <xdr:nvPicPr>
        <xdr:cNvPr id="57" name="Picture 5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17348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190500</xdr:colOff>
      <xdr:row>57</xdr:row>
      <xdr:rowOff>190500</xdr:rowOff>
    </xdr:to>
    <xdr:pic>
      <xdr:nvPicPr>
        <xdr:cNvPr id="58" name="Picture 58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19443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190500</xdr:colOff>
      <xdr:row>58</xdr:row>
      <xdr:rowOff>190500</xdr:rowOff>
    </xdr:to>
    <xdr:pic>
      <xdr:nvPicPr>
        <xdr:cNvPr id="59" name="Picture 59" descr="*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71600" y="12153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190500</xdr:colOff>
      <xdr:row>59</xdr:row>
      <xdr:rowOff>190500</xdr:rowOff>
    </xdr:to>
    <xdr:pic>
      <xdr:nvPicPr>
        <xdr:cNvPr id="60" name="Picture 60" descr="*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71600" y="123634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190500</xdr:colOff>
      <xdr:row>60</xdr:row>
      <xdr:rowOff>190500</xdr:rowOff>
    </xdr:to>
    <xdr:pic>
      <xdr:nvPicPr>
        <xdr:cNvPr id="61" name="Picture 61" descr="*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71600" y="125730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190500</xdr:colOff>
      <xdr:row>61</xdr:row>
      <xdr:rowOff>190500</xdr:rowOff>
    </xdr:to>
    <xdr:pic>
      <xdr:nvPicPr>
        <xdr:cNvPr id="62" name="Picture 62" descr="*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71600" y="127825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190500</xdr:colOff>
      <xdr:row>62</xdr:row>
      <xdr:rowOff>190500</xdr:rowOff>
    </xdr:to>
    <xdr:pic>
      <xdr:nvPicPr>
        <xdr:cNvPr id="63" name="Picture 63" descr="*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71600" y="129921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190500</xdr:colOff>
      <xdr:row>63</xdr:row>
      <xdr:rowOff>190500</xdr:rowOff>
    </xdr:to>
    <xdr:pic>
      <xdr:nvPicPr>
        <xdr:cNvPr id="64" name="Picture 64" descr="*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71600" y="132016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190500</xdr:colOff>
      <xdr:row>64</xdr:row>
      <xdr:rowOff>190500</xdr:rowOff>
    </xdr:to>
    <xdr:pic>
      <xdr:nvPicPr>
        <xdr:cNvPr id="65" name="Picture 65" descr="*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71600" y="134112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190500</xdr:colOff>
      <xdr:row>65</xdr:row>
      <xdr:rowOff>190500</xdr:rowOff>
    </xdr:to>
    <xdr:pic>
      <xdr:nvPicPr>
        <xdr:cNvPr id="66" name="Picture 66" descr="*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71600" y="136207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190500</xdr:colOff>
      <xdr:row>66</xdr:row>
      <xdr:rowOff>190500</xdr:rowOff>
    </xdr:to>
    <xdr:pic>
      <xdr:nvPicPr>
        <xdr:cNvPr id="67" name="Picture 67" descr="*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71600" y="138303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190500</xdr:colOff>
      <xdr:row>67</xdr:row>
      <xdr:rowOff>190500</xdr:rowOff>
    </xdr:to>
    <xdr:pic>
      <xdr:nvPicPr>
        <xdr:cNvPr id="68" name="Picture 68" descr="*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71600" y="140398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190500</xdr:colOff>
      <xdr:row>68</xdr:row>
      <xdr:rowOff>190500</xdr:rowOff>
    </xdr:to>
    <xdr:pic>
      <xdr:nvPicPr>
        <xdr:cNvPr id="69" name="Picture 69" descr="*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71600" y="14249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190500</xdr:colOff>
      <xdr:row>69</xdr:row>
      <xdr:rowOff>190500</xdr:rowOff>
    </xdr:to>
    <xdr:pic>
      <xdr:nvPicPr>
        <xdr:cNvPr id="70" name="Picture 70" descr="*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71600" y="144589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190500</xdr:colOff>
      <xdr:row>70</xdr:row>
      <xdr:rowOff>190500</xdr:rowOff>
    </xdr:to>
    <xdr:pic>
      <xdr:nvPicPr>
        <xdr:cNvPr id="71" name="Picture 71" descr="*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71600" y="146685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190500</xdr:colOff>
      <xdr:row>71</xdr:row>
      <xdr:rowOff>190500</xdr:rowOff>
    </xdr:to>
    <xdr:pic>
      <xdr:nvPicPr>
        <xdr:cNvPr id="72" name="Picture 72" descr="*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71600" y="148780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190500</xdr:colOff>
      <xdr:row>72</xdr:row>
      <xdr:rowOff>190500</xdr:rowOff>
    </xdr:to>
    <xdr:pic>
      <xdr:nvPicPr>
        <xdr:cNvPr id="73" name="Picture 73" descr="*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71600" y="150876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190500</xdr:colOff>
      <xdr:row>73</xdr:row>
      <xdr:rowOff>190500</xdr:rowOff>
    </xdr:to>
    <xdr:pic>
      <xdr:nvPicPr>
        <xdr:cNvPr id="74" name="Picture 74" descr="*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71600" y="152971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190500</xdr:colOff>
      <xdr:row>74</xdr:row>
      <xdr:rowOff>190500</xdr:rowOff>
    </xdr:to>
    <xdr:pic>
      <xdr:nvPicPr>
        <xdr:cNvPr id="75" name="Picture 75" descr="*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71600" y="155067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190500</xdr:colOff>
      <xdr:row>75</xdr:row>
      <xdr:rowOff>190500</xdr:rowOff>
    </xdr:to>
    <xdr:pic>
      <xdr:nvPicPr>
        <xdr:cNvPr id="76" name="Picture 76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57162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190500</xdr:colOff>
      <xdr:row>76</xdr:row>
      <xdr:rowOff>190500</xdr:rowOff>
    </xdr:to>
    <xdr:pic>
      <xdr:nvPicPr>
        <xdr:cNvPr id="77" name="Picture 77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59258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190500</xdr:colOff>
      <xdr:row>77</xdr:row>
      <xdr:rowOff>190500</xdr:rowOff>
    </xdr:to>
    <xdr:pic>
      <xdr:nvPicPr>
        <xdr:cNvPr id="78" name="Picture 78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61353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190500</xdr:colOff>
      <xdr:row>78</xdr:row>
      <xdr:rowOff>190500</xdr:rowOff>
    </xdr:to>
    <xdr:pic>
      <xdr:nvPicPr>
        <xdr:cNvPr id="79" name="Picture 79" descr="*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71600" y="16344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190500</xdr:colOff>
      <xdr:row>79</xdr:row>
      <xdr:rowOff>190500</xdr:rowOff>
    </xdr:to>
    <xdr:pic>
      <xdr:nvPicPr>
        <xdr:cNvPr id="80" name="Picture 80" descr="*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71600" y="165544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0</xdr:row>
      <xdr:rowOff>66675</xdr:rowOff>
    </xdr:from>
    <xdr:to>
      <xdr:col>10</xdr:col>
      <xdr:colOff>47625</xdr:colOff>
      <xdr:row>10</xdr:row>
      <xdr:rowOff>171450</xdr:rowOff>
    </xdr:to>
    <xdr:graphicFrame>
      <xdr:nvGraphicFramePr>
        <xdr:cNvPr id="1" name="Chart 2"/>
        <xdr:cNvGraphicFramePr/>
      </xdr:nvGraphicFramePr>
      <xdr:xfrm>
        <a:off x="3333750" y="66675"/>
        <a:ext cx="4210050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7</xdr:row>
      <xdr:rowOff>38100</xdr:rowOff>
    </xdr:from>
    <xdr:to>
      <xdr:col>2</xdr:col>
      <xdr:colOff>0</xdr:colOff>
      <xdr:row>9</xdr:row>
      <xdr:rowOff>200025</xdr:rowOff>
    </xdr:to>
    <xdr:pic>
      <xdr:nvPicPr>
        <xdr:cNvPr id="2" name="Picture 88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619250"/>
          <a:ext cx="2133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93</xdr:row>
      <xdr:rowOff>28575</xdr:rowOff>
    </xdr:from>
    <xdr:to>
      <xdr:col>5</xdr:col>
      <xdr:colOff>390525</xdr:colOff>
      <xdr:row>105</xdr:row>
      <xdr:rowOff>19050</xdr:rowOff>
    </xdr:to>
    <xdr:graphicFrame>
      <xdr:nvGraphicFramePr>
        <xdr:cNvPr id="3" name="Chart 91"/>
        <xdr:cNvGraphicFramePr/>
      </xdr:nvGraphicFramePr>
      <xdr:xfrm>
        <a:off x="76200" y="19821525"/>
        <a:ext cx="4324350" cy="2505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361950</xdr:colOff>
      <xdr:row>93</xdr:row>
      <xdr:rowOff>95250</xdr:rowOff>
    </xdr:from>
    <xdr:to>
      <xdr:col>11</xdr:col>
      <xdr:colOff>314325</xdr:colOff>
      <xdr:row>105</xdr:row>
      <xdr:rowOff>85725</xdr:rowOff>
    </xdr:to>
    <xdr:graphicFrame>
      <xdr:nvGraphicFramePr>
        <xdr:cNvPr id="4" name="Chart 92"/>
        <xdr:cNvGraphicFramePr/>
      </xdr:nvGraphicFramePr>
      <xdr:xfrm>
        <a:off x="4810125" y="19888200"/>
        <a:ext cx="3905250" cy="2505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asterhsiao.com.tw/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1"/>
  <sheetViews>
    <sheetView workbookViewId="0" topLeftCell="A65">
      <selection activeCell="B1" sqref="B1:B80"/>
    </sheetView>
  </sheetViews>
  <sheetFormatPr defaultColWidth="9.00390625" defaultRowHeight="16.5"/>
  <sheetData>
    <row r="1" spans="1:2" ht="16.5">
      <c r="A1" s="22">
        <v>37803</v>
      </c>
      <c r="B1" s="23">
        <v>24</v>
      </c>
    </row>
    <row r="2" spans="1:2" ht="16.5">
      <c r="A2" s="22">
        <v>37834</v>
      </c>
      <c r="B2" s="23">
        <v>26</v>
      </c>
    </row>
    <row r="3" spans="1:2" ht="16.5">
      <c r="A3" s="22">
        <v>37865</v>
      </c>
      <c r="B3" s="23">
        <v>29</v>
      </c>
    </row>
    <row r="4" spans="1:2" ht="16.5">
      <c r="A4" s="22">
        <v>37895</v>
      </c>
      <c r="B4" s="23">
        <v>31</v>
      </c>
    </row>
    <row r="5" spans="1:2" ht="16.5">
      <c r="A5" s="22">
        <v>37926</v>
      </c>
      <c r="B5" s="23">
        <v>30</v>
      </c>
    </row>
    <row r="6" spans="1:2" ht="16.5">
      <c r="A6" s="22">
        <v>37956</v>
      </c>
      <c r="B6" s="23">
        <v>34</v>
      </c>
    </row>
    <row r="7" spans="1:2" ht="16.5">
      <c r="A7" s="22">
        <v>37987</v>
      </c>
      <c r="B7" s="23">
        <v>35</v>
      </c>
    </row>
    <row r="8" spans="1:2" ht="16.5">
      <c r="A8" s="22">
        <v>38018</v>
      </c>
      <c r="B8" s="23">
        <v>34</v>
      </c>
    </row>
    <row r="9" spans="1:2" ht="16.5">
      <c r="A9" s="22">
        <v>38047</v>
      </c>
      <c r="B9" s="23">
        <v>36</v>
      </c>
    </row>
    <row r="10" spans="1:2" ht="16.5">
      <c r="A10" s="22">
        <v>38078</v>
      </c>
      <c r="B10" s="23">
        <v>37</v>
      </c>
    </row>
    <row r="11" spans="1:2" ht="16.5">
      <c r="A11" s="22">
        <v>38108</v>
      </c>
      <c r="B11" s="23">
        <v>39</v>
      </c>
    </row>
    <row r="12" spans="1:2" ht="16.5">
      <c r="A12" s="22">
        <v>38139</v>
      </c>
      <c r="B12" s="23">
        <v>36</v>
      </c>
    </row>
    <row r="13" spans="1:2" ht="16.5">
      <c r="A13" s="22">
        <v>38169</v>
      </c>
      <c r="B13" s="23">
        <v>35</v>
      </c>
    </row>
    <row r="14" spans="1:2" ht="16.5">
      <c r="A14" s="22">
        <v>38200</v>
      </c>
      <c r="B14" s="23">
        <v>33</v>
      </c>
    </row>
    <row r="15" spans="1:2" ht="16.5">
      <c r="A15" s="22">
        <v>38231</v>
      </c>
      <c r="B15" s="23">
        <v>32</v>
      </c>
    </row>
    <row r="16" spans="1:2" ht="16.5">
      <c r="A16" s="22">
        <v>38261</v>
      </c>
      <c r="B16" s="23">
        <v>29</v>
      </c>
    </row>
    <row r="17" spans="1:2" ht="16.5">
      <c r="A17" s="22">
        <v>38292</v>
      </c>
      <c r="B17" s="23">
        <v>28</v>
      </c>
    </row>
    <row r="18" spans="1:2" ht="16.5">
      <c r="A18" s="22">
        <v>38322</v>
      </c>
      <c r="B18" s="23">
        <v>26</v>
      </c>
    </row>
    <row r="19" spans="1:2" ht="16.5">
      <c r="A19" s="22">
        <v>38353</v>
      </c>
      <c r="B19" s="23">
        <v>23</v>
      </c>
    </row>
    <row r="20" spans="1:2" ht="16.5">
      <c r="A20" s="22">
        <v>38384</v>
      </c>
      <c r="B20" s="23">
        <v>23</v>
      </c>
    </row>
    <row r="21" spans="1:2" ht="16.5">
      <c r="A21" s="22">
        <v>38412</v>
      </c>
      <c r="B21" s="23">
        <v>22</v>
      </c>
    </row>
    <row r="22" spans="1:2" ht="16.5">
      <c r="A22" s="22">
        <v>38443</v>
      </c>
      <c r="B22" s="23">
        <v>20</v>
      </c>
    </row>
    <row r="23" spans="1:2" ht="16.5">
      <c r="A23" s="22">
        <v>38473</v>
      </c>
      <c r="B23" s="23">
        <v>18</v>
      </c>
    </row>
    <row r="24" spans="1:2" ht="16.5">
      <c r="A24" s="22">
        <v>38504</v>
      </c>
      <c r="B24" s="23">
        <v>20</v>
      </c>
    </row>
    <row r="25" spans="1:2" ht="16.5">
      <c r="A25" s="22">
        <v>38534</v>
      </c>
      <c r="B25" s="23">
        <v>19</v>
      </c>
    </row>
    <row r="26" spans="1:2" ht="16.5">
      <c r="A26" s="22">
        <v>38565</v>
      </c>
      <c r="B26" s="23">
        <v>23</v>
      </c>
    </row>
    <row r="27" spans="1:2" ht="16.5">
      <c r="A27" s="22">
        <v>38596</v>
      </c>
      <c r="B27" s="23">
        <v>23</v>
      </c>
    </row>
    <row r="28" spans="1:2" ht="16.5">
      <c r="A28" s="22">
        <v>38626</v>
      </c>
      <c r="B28" s="23">
        <v>24</v>
      </c>
    </row>
    <row r="29" spans="1:2" ht="16.5">
      <c r="A29" s="22">
        <v>38657</v>
      </c>
      <c r="B29" s="23">
        <v>24</v>
      </c>
    </row>
    <row r="30" spans="1:2" ht="16.5">
      <c r="A30" s="22">
        <v>38687</v>
      </c>
      <c r="B30" s="23">
        <v>27</v>
      </c>
    </row>
    <row r="31" spans="1:2" ht="16.5">
      <c r="A31" s="22">
        <v>38718</v>
      </c>
      <c r="B31" s="23">
        <v>28</v>
      </c>
    </row>
    <row r="32" spans="1:2" ht="16.5">
      <c r="A32" s="22">
        <v>38749</v>
      </c>
      <c r="B32" s="23">
        <v>28</v>
      </c>
    </row>
    <row r="33" spans="1:2" ht="16.5">
      <c r="A33" s="22">
        <v>38777</v>
      </c>
      <c r="B33" s="23">
        <v>23</v>
      </c>
    </row>
    <row r="34" spans="1:2" ht="16.5">
      <c r="A34" s="22">
        <v>38808</v>
      </c>
      <c r="B34" s="23">
        <v>23</v>
      </c>
    </row>
    <row r="35" spans="1:2" ht="16.5">
      <c r="A35" s="22">
        <v>38838</v>
      </c>
      <c r="B35" s="23">
        <v>24</v>
      </c>
    </row>
    <row r="36" spans="1:2" ht="16.5">
      <c r="A36" s="22">
        <v>38869</v>
      </c>
      <c r="B36" s="23">
        <v>21</v>
      </c>
    </row>
    <row r="37" spans="1:2" ht="16.5">
      <c r="A37" s="22">
        <v>38899</v>
      </c>
      <c r="B37" s="23">
        <v>21</v>
      </c>
    </row>
    <row r="38" spans="1:2" ht="16.5">
      <c r="A38" s="22">
        <v>38930</v>
      </c>
      <c r="B38" s="23">
        <v>22</v>
      </c>
    </row>
    <row r="39" spans="1:2" ht="16.5">
      <c r="A39" s="22">
        <v>38961</v>
      </c>
      <c r="B39" s="23">
        <v>22</v>
      </c>
    </row>
    <row r="40" spans="1:2" ht="16.5">
      <c r="A40" s="22">
        <v>38991</v>
      </c>
      <c r="B40" s="23">
        <v>20</v>
      </c>
    </row>
    <row r="41" spans="1:2" ht="16.5">
      <c r="A41" s="22">
        <v>39022</v>
      </c>
      <c r="B41" s="23">
        <v>21</v>
      </c>
    </row>
    <row r="42" spans="1:2" ht="16.5">
      <c r="A42" s="22">
        <v>39052</v>
      </c>
      <c r="B42" s="23">
        <v>16</v>
      </c>
    </row>
    <row r="43" spans="1:2" ht="16.5">
      <c r="A43" s="22">
        <v>39083</v>
      </c>
      <c r="B43" s="23">
        <v>18</v>
      </c>
    </row>
    <row r="44" spans="1:2" ht="16.5">
      <c r="A44" s="22">
        <v>39114</v>
      </c>
      <c r="B44" s="23">
        <v>19</v>
      </c>
    </row>
    <row r="45" spans="1:2" ht="16.5">
      <c r="A45" s="22">
        <v>39142</v>
      </c>
      <c r="B45" s="23">
        <v>23</v>
      </c>
    </row>
    <row r="46" spans="1:2" ht="16.5">
      <c r="A46" s="22">
        <v>39173</v>
      </c>
      <c r="B46" s="23">
        <v>18</v>
      </c>
    </row>
    <row r="47" spans="1:2" ht="16.5">
      <c r="A47" s="22">
        <v>39203</v>
      </c>
      <c r="B47" s="23">
        <v>20</v>
      </c>
    </row>
    <row r="48" spans="1:2" ht="16.5">
      <c r="A48" s="22">
        <v>39234</v>
      </c>
      <c r="B48" s="23">
        <v>25</v>
      </c>
    </row>
    <row r="49" spans="1:2" ht="16.5">
      <c r="A49" s="22">
        <v>39264</v>
      </c>
      <c r="B49" s="23">
        <v>30</v>
      </c>
    </row>
    <row r="50" spans="1:2" ht="16.5">
      <c r="A50" s="22">
        <v>39295</v>
      </c>
      <c r="B50" s="23">
        <v>30</v>
      </c>
    </row>
    <row r="51" spans="1:2" ht="16.5">
      <c r="A51" s="22">
        <v>39326</v>
      </c>
      <c r="B51" s="23">
        <v>32</v>
      </c>
    </row>
    <row r="52" spans="1:2" ht="16.5">
      <c r="A52" s="22">
        <v>39356</v>
      </c>
      <c r="B52" s="23">
        <v>32</v>
      </c>
    </row>
    <row r="53" spans="1:2" ht="16.5">
      <c r="A53" s="22">
        <v>39387</v>
      </c>
      <c r="B53" s="23">
        <v>28</v>
      </c>
    </row>
    <row r="54" spans="1:2" ht="16.5">
      <c r="A54" s="22">
        <v>39417</v>
      </c>
      <c r="B54" s="23">
        <v>29</v>
      </c>
    </row>
    <row r="55" spans="1:2" ht="16.5">
      <c r="A55" s="22">
        <v>39448</v>
      </c>
      <c r="B55" s="23">
        <v>29</v>
      </c>
    </row>
    <row r="56" spans="1:2" ht="16.5">
      <c r="A56" s="22">
        <v>39479</v>
      </c>
      <c r="B56" s="23">
        <v>27</v>
      </c>
    </row>
    <row r="57" spans="1:2" ht="16.5">
      <c r="A57" s="22">
        <v>39508</v>
      </c>
      <c r="B57" s="23">
        <v>26</v>
      </c>
    </row>
    <row r="58" spans="1:2" ht="16.5">
      <c r="A58" s="22">
        <v>39539</v>
      </c>
      <c r="B58" s="23">
        <v>27</v>
      </c>
    </row>
    <row r="59" spans="1:2" ht="16.5">
      <c r="A59" s="22">
        <v>39569</v>
      </c>
      <c r="B59" s="23">
        <v>22</v>
      </c>
    </row>
    <row r="60" spans="1:2" ht="16.5">
      <c r="A60" s="22">
        <v>39600</v>
      </c>
      <c r="B60" s="23">
        <v>20</v>
      </c>
    </row>
    <row r="61" spans="1:2" ht="16.5">
      <c r="A61" s="22">
        <v>39630</v>
      </c>
      <c r="B61" s="23">
        <v>16</v>
      </c>
    </row>
    <row r="62" spans="1:2" ht="16.5">
      <c r="A62" s="22">
        <v>39661</v>
      </c>
      <c r="B62" s="23">
        <v>18</v>
      </c>
    </row>
    <row r="63" spans="1:2" ht="16.5">
      <c r="A63" s="22">
        <v>39692</v>
      </c>
      <c r="B63" s="23">
        <v>12</v>
      </c>
    </row>
    <row r="64" spans="1:2" ht="16.5">
      <c r="A64" s="22">
        <v>39722</v>
      </c>
      <c r="B64" s="23">
        <v>12</v>
      </c>
    </row>
    <row r="65" spans="1:2" ht="16.5">
      <c r="A65" s="22">
        <v>39753</v>
      </c>
      <c r="B65" s="23">
        <v>11</v>
      </c>
    </row>
    <row r="66" spans="1:2" ht="16.5">
      <c r="A66" s="22">
        <v>39783</v>
      </c>
      <c r="B66" s="23">
        <v>9</v>
      </c>
    </row>
    <row r="67" spans="1:2" ht="16.5">
      <c r="A67" s="22">
        <v>39814</v>
      </c>
      <c r="B67" s="23">
        <v>9</v>
      </c>
    </row>
    <row r="68" spans="1:2" ht="16.5">
      <c r="A68" s="22">
        <v>39845</v>
      </c>
      <c r="B68" s="23">
        <v>10</v>
      </c>
    </row>
    <row r="69" spans="1:2" ht="16.5">
      <c r="A69" s="22">
        <v>39873</v>
      </c>
      <c r="B69" s="23">
        <v>10</v>
      </c>
    </row>
    <row r="70" spans="1:2" ht="16.5">
      <c r="A70" s="22">
        <v>39904</v>
      </c>
      <c r="B70" s="23">
        <v>11</v>
      </c>
    </row>
    <row r="71" spans="1:2" ht="16.5">
      <c r="A71" s="22">
        <v>39934</v>
      </c>
      <c r="B71" s="23">
        <v>12</v>
      </c>
    </row>
    <row r="72" spans="1:2" ht="16.5">
      <c r="A72" s="22">
        <v>39965</v>
      </c>
      <c r="B72" s="23">
        <v>17</v>
      </c>
    </row>
    <row r="73" spans="1:2" ht="16.5">
      <c r="A73" s="22">
        <v>39995</v>
      </c>
      <c r="B73" s="23">
        <v>18</v>
      </c>
    </row>
    <row r="74" spans="1:2" ht="16.5">
      <c r="A74" s="22">
        <v>40026</v>
      </c>
      <c r="B74" s="23">
        <v>18</v>
      </c>
    </row>
    <row r="75" spans="1:2" ht="16.5">
      <c r="A75" s="22">
        <v>40057</v>
      </c>
      <c r="B75" s="23">
        <v>20</v>
      </c>
    </row>
    <row r="76" spans="1:2" ht="16.5">
      <c r="A76" s="22">
        <v>40087</v>
      </c>
      <c r="B76" s="23">
        <v>26</v>
      </c>
    </row>
    <row r="77" spans="1:2" ht="16.5">
      <c r="A77" s="22">
        <v>40118</v>
      </c>
      <c r="B77" s="23">
        <v>37</v>
      </c>
    </row>
    <row r="78" spans="1:2" ht="16.5">
      <c r="A78" s="22">
        <v>40148</v>
      </c>
      <c r="B78" s="23">
        <v>37</v>
      </c>
    </row>
    <row r="79" spans="1:2" ht="16.5">
      <c r="A79" s="22">
        <v>40179</v>
      </c>
      <c r="B79" s="23">
        <v>38</v>
      </c>
    </row>
    <row r="80" spans="1:2" ht="16.5">
      <c r="A80" s="22">
        <v>40210</v>
      </c>
      <c r="B80" s="23">
        <v>38</v>
      </c>
    </row>
    <row r="81" spans="1:2" ht="16.5">
      <c r="A81" s="21"/>
      <c r="B81" s="21"/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92"/>
  <sheetViews>
    <sheetView showGridLines="0" tabSelected="1" workbookViewId="0" topLeftCell="A85">
      <selection activeCell="C93" sqref="C93"/>
    </sheetView>
  </sheetViews>
  <sheetFormatPr defaultColWidth="9.00390625" defaultRowHeight="16.5"/>
  <cols>
    <col min="1" max="1" width="15.50390625" style="1" bestFit="1" customWidth="1"/>
    <col min="2" max="3" width="12.625" style="1" bestFit="1" customWidth="1"/>
    <col min="4" max="4" width="2.875" style="0" customWidth="1"/>
    <col min="6" max="6" width="5.75390625" style="0" bestFit="1" customWidth="1"/>
    <col min="7" max="7" width="11.125" style="0" bestFit="1" customWidth="1"/>
    <col min="8" max="8" width="8.125" style="0" bestFit="1" customWidth="1"/>
    <col min="9" max="9" width="10.75390625" style="0" customWidth="1"/>
    <col min="10" max="10" width="10.00390625" style="0" customWidth="1"/>
    <col min="11" max="11" width="11.875" style="0" bestFit="1" customWidth="1"/>
    <col min="12" max="12" width="10.625" style="0" bestFit="1" customWidth="1"/>
  </cols>
  <sheetData>
    <row r="1" spans="1:3" ht="16.5">
      <c r="A1" s="7" t="s">
        <v>6</v>
      </c>
      <c r="B1" s="16">
        <v>1000000</v>
      </c>
      <c r="C1" s="18" t="s">
        <v>19</v>
      </c>
    </row>
    <row r="2" spans="1:3" ht="21" customHeight="1">
      <c r="A2" s="7" t="s">
        <v>20</v>
      </c>
      <c r="B2" s="16">
        <v>20</v>
      </c>
      <c r="C2" s="20" t="s">
        <v>17</v>
      </c>
    </row>
    <row r="3" spans="1:3" ht="21" customHeight="1">
      <c r="A3" s="7" t="s">
        <v>21</v>
      </c>
      <c r="B3" s="16">
        <v>31</v>
      </c>
      <c r="C3" s="20" t="s">
        <v>18</v>
      </c>
    </row>
    <row r="4" spans="1:2" ht="16.5">
      <c r="A4" s="7" t="s">
        <v>14</v>
      </c>
      <c r="B4" s="17">
        <v>0.02</v>
      </c>
    </row>
    <row r="5" spans="1:2" ht="16.5">
      <c r="A5" s="7" t="s">
        <v>16</v>
      </c>
      <c r="B5" s="13">
        <f>L92</f>
        <v>1533504.0108869416</v>
      </c>
    </row>
    <row r="6" spans="1:2" ht="16.5">
      <c r="A6" s="8" t="s">
        <v>22</v>
      </c>
      <c r="B6" s="12">
        <f>B5/B1-1</f>
        <v>0.5335040108869415</v>
      </c>
    </row>
    <row r="7" spans="1:2" ht="16.5">
      <c r="A7" s="8" t="s">
        <v>8</v>
      </c>
      <c r="B7" s="12">
        <f>RATE(80,0,-B1,B5)*12</f>
        <v>0.06430498205730073</v>
      </c>
    </row>
    <row r="8" ht="16.5">
      <c r="A8" s="14" t="s">
        <v>13</v>
      </c>
    </row>
    <row r="9" ht="16.5"/>
    <row r="10" ht="16.5"/>
    <row r="11" ht="16.5">
      <c r="A11" s="19" t="s">
        <v>23</v>
      </c>
    </row>
    <row r="12" spans="1:12" ht="31.5">
      <c r="A12" s="2" t="s">
        <v>0</v>
      </c>
      <c r="B12" s="2" t="s">
        <v>3</v>
      </c>
      <c r="C12" s="3" t="s">
        <v>1</v>
      </c>
      <c r="E12" s="3" t="s">
        <v>4</v>
      </c>
      <c r="F12" s="3" t="s">
        <v>5</v>
      </c>
      <c r="G12" s="3" t="s">
        <v>10</v>
      </c>
      <c r="H12" s="3" t="s">
        <v>7</v>
      </c>
      <c r="I12" s="2" t="s">
        <v>15</v>
      </c>
      <c r="J12" s="3" t="s">
        <v>9</v>
      </c>
      <c r="K12" s="3" t="s">
        <v>2</v>
      </c>
      <c r="L12" s="3" t="s">
        <v>11</v>
      </c>
    </row>
    <row r="13" spans="1:12" ht="16.5">
      <c r="A13" s="4">
        <v>37803</v>
      </c>
      <c r="B13" s="6">
        <v>40.87</v>
      </c>
      <c r="C13" s="5">
        <v>24</v>
      </c>
      <c r="E13" s="10" t="s">
        <v>12</v>
      </c>
      <c r="F13" s="11">
        <f>IF(AND(E13="等買點",C13&lt;=$B$2),"買入",IF(AND(E13="等賣點",C13&gt;=$B$3),"賣出",""))</f>
      </c>
      <c r="G13" s="9">
        <f>IF(F13="買入",-$B$1,0)</f>
        <v>0</v>
      </c>
      <c r="H13" s="9">
        <f>-G13/B13</f>
        <v>0</v>
      </c>
      <c r="I13" s="9">
        <f>$B$1+G13</f>
        <v>1000000</v>
      </c>
      <c r="J13" s="9">
        <f>I13*$B$4/12</f>
        <v>1666.6666666666667</v>
      </c>
      <c r="K13" s="9">
        <f>H13</f>
        <v>0</v>
      </c>
      <c r="L13" s="15">
        <f aca="true" t="shared" si="0" ref="L13:L44">I13+K13*B13</f>
        <v>1000000</v>
      </c>
    </row>
    <row r="14" spans="1:12" ht="16.5">
      <c r="A14" s="4">
        <v>37834</v>
      </c>
      <c r="B14" s="6">
        <v>44.92</v>
      </c>
      <c r="C14" s="5">
        <v>26</v>
      </c>
      <c r="E14" s="10" t="str">
        <f>IF(F13="買入","等賣點",IF(F13="賣出","等買點",E13))</f>
        <v>等買點</v>
      </c>
      <c r="F14" s="11">
        <f aca="true" t="shared" si="1" ref="F14:F77">IF(AND(E14="等買點",C14&lt;=$B$2),"買入",IF(AND(E14="等賣點",C14&gt;=$B$3),"賣出",""))</f>
      </c>
      <c r="G14" s="9">
        <f aca="true" t="shared" si="2" ref="G14:G27">IF(F14="買入",-(I13+J13),IF(F14="賣出",B14*K13,0))</f>
        <v>0</v>
      </c>
      <c r="H14" s="9">
        <f aca="true" t="shared" si="3" ref="H14:H77">-G14/B14</f>
        <v>0</v>
      </c>
      <c r="I14" s="9">
        <f>I13+G14+J13</f>
        <v>1001666.6666666666</v>
      </c>
      <c r="J14" s="9">
        <f aca="true" t="shared" si="4" ref="J14:J77">I14*$B$4/12</f>
        <v>1669.4444444444443</v>
      </c>
      <c r="K14" s="9">
        <f aca="true" t="shared" si="5" ref="K14:K45">K13+H14</f>
        <v>0</v>
      </c>
      <c r="L14" s="15">
        <f t="shared" si="0"/>
        <v>1001666.6666666666</v>
      </c>
    </row>
    <row r="15" spans="1:12" ht="16.5">
      <c r="A15" s="4">
        <v>37865</v>
      </c>
      <c r="B15" s="6">
        <v>44.7</v>
      </c>
      <c r="C15" s="5">
        <v>29</v>
      </c>
      <c r="E15" s="10" t="str">
        <f aca="true" t="shared" si="6" ref="E15:E78">IF(F14="買入","等賣點",IF(F14="賣出","等買點",E14))</f>
        <v>等買點</v>
      </c>
      <c r="F15" s="11">
        <f t="shared" si="1"/>
      </c>
      <c r="G15" s="9">
        <f t="shared" si="2"/>
        <v>0</v>
      </c>
      <c r="H15" s="9">
        <f t="shared" si="3"/>
        <v>0</v>
      </c>
      <c r="I15" s="9">
        <f aca="true" t="shared" si="7" ref="I15:I78">I14+G15+J14</f>
        <v>1003336.1111111111</v>
      </c>
      <c r="J15" s="9">
        <f t="shared" si="4"/>
        <v>1672.226851851852</v>
      </c>
      <c r="K15" s="9">
        <f t="shared" si="5"/>
        <v>0</v>
      </c>
      <c r="L15" s="15">
        <f t="shared" si="0"/>
        <v>1003336.1111111111</v>
      </c>
    </row>
    <row r="16" spans="1:12" ht="16.5">
      <c r="A16" s="4">
        <v>37895</v>
      </c>
      <c r="B16" s="6">
        <v>48</v>
      </c>
      <c r="C16" s="5">
        <v>31</v>
      </c>
      <c r="E16" s="10" t="str">
        <f t="shared" si="6"/>
        <v>等買點</v>
      </c>
      <c r="F16" s="11">
        <f t="shared" si="1"/>
      </c>
      <c r="G16" s="9">
        <f t="shared" si="2"/>
        <v>0</v>
      </c>
      <c r="H16" s="9">
        <f t="shared" si="3"/>
        <v>0</v>
      </c>
      <c r="I16" s="9">
        <f t="shared" si="7"/>
        <v>1005008.3379629629</v>
      </c>
      <c r="J16" s="9">
        <f t="shared" si="4"/>
        <v>1675.0138966049383</v>
      </c>
      <c r="K16" s="9">
        <f t="shared" si="5"/>
        <v>0</v>
      </c>
      <c r="L16" s="15">
        <f t="shared" si="0"/>
        <v>1005008.3379629629</v>
      </c>
    </row>
    <row r="17" spans="1:12" ht="16.5">
      <c r="A17" s="4">
        <v>37928</v>
      </c>
      <c r="B17" s="6">
        <v>45</v>
      </c>
      <c r="C17" s="5">
        <v>30</v>
      </c>
      <c r="E17" s="10" t="str">
        <f t="shared" si="6"/>
        <v>等買點</v>
      </c>
      <c r="F17" s="11">
        <f t="shared" si="1"/>
      </c>
      <c r="G17" s="9">
        <f t="shared" si="2"/>
        <v>0</v>
      </c>
      <c r="H17" s="9">
        <f t="shared" si="3"/>
        <v>0</v>
      </c>
      <c r="I17" s="9">
        <f t="shared" si="7"/>
        <v>1006683.3518595678</v>
      </c>
      <c r="J17" s="9">
        <f t="shared" si="4"/>
        <v>1677.8055864326132</v>
      </c>
      <c r="K17" s="9">
        <f t="shared" si="5"/>
        <v>0</v>
      </c>
      <c r="L17" s="15">
        <f t="shared" si="0"/>
        <v>1006683.3518595678</v>
      </c>
    </row>
    <row r="18" spans="1:12" ht="16.5">
      <c r="A18" s="4">
        <v>37956</v>
      </c>
      <c r="B18" s="6">
        <v>45.92</v>
      </c>
      <c r="C18" s="5">
        <v>34</v>
      </c>
      <c r="E18" s="10" t="str">
        <f t="shared" si="6"/>
        <v>等買點</v>
      </c>
      <c r="F18" s="11">
        <f t="shared" si="1"/>
      </c>
      <c r="G18" s="9">
        <f t="shared" si="2"/>
        <v>0</v>
      </c>
      <c r="H18" s="9">
        <f t="shared" si="3"/>
        <v>0</v>
      </c>
      <c r="I18" s="9">
        <f t="shared" si="7"/>
        <v>1008361.1574460004</v>
      </c>
      <c r="J18" s="9">
        <f t="shared" si="4"/>
        <v>1680.6019290766674</v>
      </c>
      <c r="K18" s="9">
        <f t="shared" si="5"/>
        <v>0</v>
      </c>
      <c r="L18" s="15">
        <f t="shared" si="0"/>
        <v>1008361.1574460004</v>
      </c>
    </row>
    <row r="19" spans="1:12" ht="16.5">
      <c r="A19" s="4">
        <v>37988</v>
      </c>
      <c r="B19" s="6">
        <v>48.52</v>
      </c>
      <c r="C19" s="5">
        <v>35</v>
      </c>
      <c r="E19" s="10" t="str">
        <f t="shared" si="6"/>
        <v>等買點</v>
      </c>
      <c r="F19" s="11">
        <f t="shared" si="1"/>
      </c>
      <c r="G19" s="9">
        <f t="shared" si="2"/>
        <v>0</v>
      </c>
      <c r="H19" s="9">
        <f t="shared" si="3"/>
        <v>0</v>
      </c>
      <c r="I19" s="9">
        <f t="shared" si="7"/>
        <v>1010041.7593750771</v>
      </c>
      <c r="J19" s="9">
        <f t="shared" si="4"/>
        <v>1683.4029322917952</v>
      </c>
      <c r="K19" s="9">
        <f t="shared" si="5"/>
        <v>0</v>
      </c>
      <c r="L19" s="15">
        <f t="shared" si="0"/>
        <v>1010041.7593750771</v>
      </c>
    </row>
    <row r="20" spans="1:12" ht="16.5">
      <c r="A20" s="4">
        <v>38019</v>
      </c>
      <c r="B20" s="6">
        <v>50.55</v>
      </c>
      <c r="C20" s="5">
        <v>34</v>
      </c>
      <c r="E20" s="10" t="str">
        <f t="shared" si="6"/>
        <v>等買點</v>
      </c>
      <c r="F20" s="11">
        <f t="shared" si="1"/>
      </c>
      <c r="G20" s="9">
        <f t="shared" si="2"/>
        <v>0</v>
      </c>
      <c r="H20" s="9">
        <f t="shared" si="3"/>
        <v>0</v>
      </c>
      <c r="I20" s="9">
        <f t="shared" si="7"/>
        <v>1011725.1623073689</v>
      </c>
      <c r="J20" s="9">
        <f t="shared" si="4"/>
        <v>1686.2086038456148</v>
      </c>
      <c r="K20" s="9">
        <f t="shared" si="5"/>
        <v>0</v>
      </c>
      <c r="L20" s="15">
        <f t="shared" si="0"/>
        <v>1011725.1623073689</v>
      </c>
    </row>
    <row r="21" spans="1:12" ht="16.5">
      <c r="A21" s="4">
        <v>38047</v>
      </c>
      <c r="B21" s="6">
        <v>48.99</v>
      </c>
      <c r="C21" s="5">
        <v>36</v>
      </c>
      <c r="E21" s="10" t="str">
        <f t="shared" si="6"/>
        <v>等買點</v>
      </c>
      <c r="F21" s="11">
        <f t="shared" si="1"/>
      </c>
      <c r="G21" s="9">
        <f t="shared" si="2"/>
        <v>0</v>
      </c>
      <c r="H21" s="9">
        <f t="shared" si="3"/>
        <v>0</v>
      </c>
      <c r="I21" s="9">
        <f t="shared" si="7"/>
        <v>1013411.3709112145</v>
      </c>
      <c r="J21" s="9">
        <f t="shared" si="4"/>
        <v>1689.018951518691</v>
      </c>
      <c r="K21" s="9">
        <f t="shared" si="5"/>
        <v>0</v>
      </c>
      <c r="L21" s="15">
        <f t="shared" si="0"/>
        <v>1013411.3709112145</v>
      </c>
    </row>
    <row r="22" spans="1:12" ht="16.5">
      <c r="A22" s="4">
        <v>38078</v>
      </c>
      <c r="B22" s="6">
        <v>47.5</v>
      </c>
      <c r="C22" s="5">
        <v>37</v>
      </c>
      <c r="E22" s="10" t="str">
        <f t="shared" si="6"/>
        <v>等買點</v>
      </c>
      <c r="F22" s="11">
        <f t="shared" si="1"/>
      </c>
      <c r="G22" s="9">
        <f t="shared" si="2"/>
        <v>0</v>
      </c>
      <c r="H22" s="9">
        <f t="shared" si="3"/>
        <v>0</v>
      </c>
      <c r="I22" s="9">
        <f t="shared" si="7"/>
        <v>1015100.3898627332</v>
      </c>
      <c r="J22" s="9">
        <f t="shared" si="4"/>
        <v>1691.8339831045553</v>
      </c>
      <c r="K22" s="9">
        <f t="shared" si="5"/>
        <v>0</v>
      </c>
      <c r="L22" s="15">
        <f t="shared" si="0"/>
        <v>1015100.3898627332</v>
      </c>
    </row>
    <row r="23" spans="1:12" ht="16.5">
      <c r="A23" s="4">
        <v>38110</v>
      </c>
      <c r="B23" s="6">
        <v>45.35</v>
      </c>
      <c r="C23" s="5">
        <v>39</v>
      </c>
      <c r="E23" s="10" t="str">
        <f t="shared" si="6"/>
        <v>等買點</v>
      </c>
      <c r="F23" s="11">
        <f t="shared" si="1"/>
      </c>
      <c r="G23" s="9">
        <f t="shared" si="2"/>
        <v>0</v>
      </c>
      <c r="H23" s="9">
        <f t="shared" si="3"/>
        <v>0</v>
      </c>
      <c r="I23" s="9">
        <f t="shared" si="7"/>
        <v>1016792.2238458378</v>
      </c>
      <c r="J23" s="9">
        <f t="shared" si="4"/>
        <v>1694.6537064097295</v>
      </c>
      <c r="K23" s="9">
        <f t="shared" si="5"/>
        <v>0</v>
      </c>
      <c r="L23" s="15">
        <f t="shared" si="0"/>
        <v>1016792.2238458378</v>
      </c>
    </row>
    <row r="24" spans="1:12" ht="16.5">
      <c r="A24" s="4">
        <v>38139</v>
      </c>
      <c r="B24" s="6">
        <v>44.75</v>
      </c>
      <c r="C24" s="5">
        <v>36</v>
      </c>
      <c r="E24" s="10" t="str">
        <f t="shared" si="6"/>
        <v>等買點</v>
      </c>
      <c r="F24" s="11">
        <f t="shared" si="1"/>
      </c>
      <c r="G24" s="9">
        <f t="shared" si="2"/>
        <v>0</v>
      </c>
      <c r="H24" s="9">
        <f t="shared" si="3"/>
        <v>0</v>
      </c>
      <c r="I24" s="9">
        <f t="shared" si="7"/>
        <v>1018486.8775522475</v>
      </c>
      <c r="J24" s="9">
        <f t="shared" si="4"/>
        <v>1697.4781292537457</v>
      </c>
      <c r="K24" s="9">
        <f t="shared" si="5"/>
        <v>0</v>
      </c>
      <c r="L24" s="15">
        <f t="shared" si="0"/>
        <v>1018486.8775522475</v>
      </c>
    </row>
    <row r="25" spans="1:12" ht="16.5">
      <c r="A25" s="4">
        <v>38169</v>
      </c>
      <c r="B25" s="6">
        <v>41.91</v>
      </c>
      <c r="C25" s="5">
        <v>35</v>
      </c>
      <c r="E25" s="10" t="str">
        <f t="shared" si="6"/>
        <v>等買點</v>
      </c>
      <c r="F25" s="11">
        <f t="shared" si="1"/>
      </c>
      <c r="G25" s="9">
        <f t="shared" si="2"/>
        <v>0</v>
      </c>
      <c r="H25" s="9">
        <f t="shared" si="3"/>
        <v>0</v>
      </c>
      <c r="I25" s="9">
        <f t="shared" si="7"/>
        <v>1020184.3556815012</v>
      </c>
      <c r="J25" s="9">
        <f t="shared" si="4"/>
        <v>1700.3072594691687</v>
      </c>
      <c r="K25" s="9">
        <f t="shared" si="5"/>
        <v>0</v>
      </c>
      <c r="L25" s="15">
        <f t="shared" si="0"/>
        <v>1020184.3556815012</v>
      </c>
    </row>
    <row r="26" spans="1:12" ht="16.5">
      <c r="A26" s="4">
        <v>38201</v>
      </c>
      <c r="B26" s="6">
        <v>45.15</v>
      </c>
      <c r="C26" s="5">
        <v>33</v>
      </c>
      <c r="E26" s="10" t="str">
        <f t="shared" si="6"/>
        <v>等買點</v>
      </c>
      <c r="F26" s="11">
        <f t="shared" si="1"/>
      </c>
      <c r="G26" s="9">
        <f t="shared" si="2"/>
        <v>0</v>
      </c>
      <c r="H26" s="9">
        <f t="shared" si="3"/>
        <v>0</v>
      </c>
      <c r="I26" s="9">
        <f t="shared" si="7"/>
        <v>1021884.6629409704</v>
      </c>
      <c r="J26" s="9">
        <f t="shared" si="4"/>
        <v>1703.1411049016172</v>
      </c>
      <c r="K26" s="9">
        <f t="shared" si="5"/>
        <v>0</v>
      </c>
      <c r="L26" s="15">
        <f t="shared" si="0"/>
        <v>1021884.6629409704</v>
      </c>
    </row>
    <row r="27" spans="1:12" ht="16.5">
      <c r="A27" s="4">
        <v>38231</v>
      </c>
      <c r="B27" s="6">
        <v>45.6</v>
      </c>
      <c r="C27" s="5">
        <v>32</v>
      </c>
      <c r="E27" s="10" t="str">
        <f t="shared" si="6"/>
        <v>等買點</v>
      </c>
      <c r="F27" s="11">
        <f t="shared" si="1"/>
      </c>
      <c r="G27" s="9">
        <f t="shared" si="2"/>
        <v>0</v>
      </c>
      <c r="H27" s="9">
        <f t="shared" si="3"/>
        <v>0</v>
      </c>
      <c r="I27" s="9">
        <f t="shared" si="7"/>
        <v>1023587.8040458721</v>
      </c>
      <c r="J27" s="9">
        <f t="shared" si="4"/>
        <v>1705.979673409787</v>
      </c>
      <c r="K27" s="9">
        <f t="shared" si="5"/>
        <v>0</v>
      </c>
      <c r="L27" s="15">
        <f t="shared" si="0"/>
        <v>1023587.8040458721</v>
      </c>
    </row>
    <row r="28" spans="1:12" ht="16.5">
      <c r="A28" s="4">
        <v>38261</v>
      </c>
      <c r="B28" s="6">
        <v>44.72</v>
      </c>
      <c r="C28" s="5">
        <v>29</v>
      </c>
      <c r="E28" s="10" t="str">
        <f t="shared" si="6"/>
        <v>等買點</v>
      </c>
      <c r="F28" s="11">
        <f t="shared" si="1"/>
      </c>
      <c r="G28" s="9">
        <f aca="true" t="shared" si="8" ref="G28:G91">IF(F28="買入",-(I27+J27),IF(F28="賣出",B28*K27,0))</f>
        <v>0</v>
      </c>
      <c r="H28" s="9">
        <f t="shared" si="3"/>
        <v>0</v>
      </c>
      <c r="I28" s="9">
        <f t="shared" si="7"/>
        <v>1025293.7837192819</v>
      </c>
      <c r="J28" s="9">
        <f t="shared" si="4"/>
        <v>1708.8229728654699</v>
      </c>
      <c r="K28" s="9">
        <f t="shared" si="5"/>
        <v>0</v>
      </c>
      <c r="L28" s="15">
        <f t="shared" si="0"/>
        <v>1025293.7837192819</v>
      </c>
    </row>
    <row r="29" spans="1:12" ht="16.5">
      <c r="A29" s="4">
        <v>38292</v>
      </c>
      <c r="B29" s="6">
        <v>45.5</v>
      </c>
      <c r="C29" s="5">
        <v>28</v>
      </c>
      <c r="E29" s="10" t="str">
        <f t="shared" si="6"/>
        <v>等買點</v>
      </c>
      <c r="F29" s="11">
        <f t="shared" si="1"/>
      </c>
      <c r="G29" s="9">
        <f t="shared" si="8"/>
        <v>0</v>
      </c>
      <c r="H29" s="9">
        <f t="shared" si="3"/>
        <v>0</v>
      </c>
      <c r="I29" s="9">
        <f t="shared" si="7"/>
        <v>1027002.6066921473</v>
      </c>
      <c r="J29" s="9">
        <f t="shared" si="4"/>
        <v>1711.6710111535788</v>
      </c>
      <c r="K29" s="9">
        <f t="shared" si="5"/>
        <v>0</v>
      </c>
      <c r="L29" s="15">
        <f t="shared" si="0"/>
        <v>1027002.6066921473</v>
      </c>
    </row>
    <row r="30" spans="1:12" ht="16.5">
      <c r="A30" s="4">
        <v>38322</v>
      </c>
      <c r="B30" s="6">
        <v>48.5</v>
      </c>
      <c r="C30" s="5">
        <v>26</v>
      </c>
      <c r="E30" s="10" t="str">
        <f t="shared" si="6"/>
        <v>等買點</v>
      </c>
      <c r="F30" s="11">
        <f t="shared" si="1"/>
      </c>
      <c r="G30" s="9">
        <f t="shared" si="8"/>
        <v>0</v>
      </c>
      <c r="H30" s="9">
        <f t="shared" si="3"/>
        <v>0</v>
      </c>
      <c r="I30" s="9">
        <f t="shared" si="7"/>
        <v>1028714.2777033009</v>
      </c>
      <c r="J30" s="9">
        <f t="shared" si="4"/>
        <v>1714.5237961721684</v>
      </c>
      <c r="K30" s="9">
        <f t="shared" si="5"/>
        <v>0</v>
      </c>
      <c r="L30" s="15">
        <f t="shared" si="0"/>
        <v>1028714.2777033009</v>
      </c>
    </row>
    <row r="31" spans="1:12" ht="16.5">
      <c r="A31" s="4">
        <v>38355</v>
      </c>
      <c r="B31" s="6">
        <v>47.09</v>
      </c>
      <c r="C31" s="5">
        <v>23</v>
      </c>
      <c r="E31" s="10" t="str">
        <f t="shared" si="6"/>
        <v>等買點</v>
      </c>
      <c r="F31" s="11">
        <f t="shared" si="1"/>
      </c>
      <c r="G31" s="9">
        <f t="shared" si="8"/>
        <v>0</v>
      </c>
      <c r="H31" s="9">
        <f t="shared" si="3"/>
        <v>0</v>
      </c>
      <c r="I31" s="9">
        <f t="shared" si="7"/>
        <v>1030428.801499473</v>
      </c>
      <c r="J31" s="9">
        <f t="shared" si="4"/>
        <v>1717.381335832455</v>
      </c>
      <c r="K31" s="9">
        <f t="shared" si="5"/>
        <v>0</v>
      </c>
      <c r="L31" s="15">
        <f t="shared" si="0"/>
        <v>1030428.801499473</v>
      </c>
    </row>
    <row r="32" spans="1:12" ht="16.5">
      <c r="A32" s="4">
        <v>38384</v>
      </c>
      <c r="B32" s="6">
        <v>48.63</v>
      </c>
      <c r="C32" s="5">
        <v>23</v>
      </c>
      <c r="E32" s="10" t="str">
        <f t="shared" si="6"/>
        <v>等買點</v>
      </c>
      <c r="F32" s="11">
        <f t="shared" si="1"/>
      </c>
      <c r="G32" s="9">
        <f t="shared" si="8"/>
        <v>0</v>
      </c>
      <c r="H32" s="9">
        <f t="shared" si="3"/>
        <v>0</v>
      </c>
      <c r="I32" s="9">
        <f t="shared" si="7"/>
        <v>1032146.1828353055</v>
      </c>
      <c r="J32" s="9">
        <f t="shared" si="4"/>
        <v>1720.2436380588424</v>
      </c>
      <c r="K32" s="9">
        <f t="shared" si="5"/>
        <v>0</v>
      </c>
      <c r="L32" s="15">
        <f t="shared" si="0"/>
        <v>1032146.1828353055</v>
      </c>
    </row>
    <row r="33" spans="1:12" ht="16.5">
      <c r="A33" s="4">
        <v>38412</v>
      </c>
      <c r="B33" s="6">
        <v>46.75</v>
      </c>
      <c r="C33" s="5">
        <v>22</v>
      </c>
      <c r="E33" s="10" t="str">
        <f t="shared" si="6"/>
        <v>等買點</v>
      </c>
      <c r="F33" s="11">
        <f t="shared" si="1"/>
      </c>
      <c r="G33" s="9">
        <f t="shared" si="8"/>
        <v>0</v>
      </c>
      <c r="H33" s="9">
        <f t="shared" si="3"/>
        <v>0</v>
      </c>
      <c r="I33" s="9">
        <f t="shared" si="7"/>
        <v>1033866.4264733644</v>
      </c>
      <c r="J33" s="9">
        <f t="shared" si="4"/>
        <v>1723.1107107889404</v>
      </c>
      <c r="K33" s="9">
        <f t="shared" si="5"/>
        <v>0</v>
      </c>
      <c r="L33" s="15">
        <f t="shared" si="0"/>
        <v>1033866.4264733644</v>
      </c>
    </row>
    <row r="34" spans="1:12" ht="16.5">
      <c r="A34" s="4">
        <v>38443</v>
      </c>
      <c r="B34" s="6">
        <v>45.78</v>
      </c>
      <c r="C34" s="5">
        <v>20</v>
      </c>
      <c r="E34" s="10" t="str">
        <f t="shared" si="6"/>
        <v>等買點</v>
      </c>
      <c r="F34" s="11" t="str">
        <f t="shared" si="1"/>
        <v>買入</v>
      </c>
      <c r="G34" s="9">
        <f t="shared" si="8"/>
        <v>-1035589.5371841533</v>
      </c>
      <c r="H34" s="9">
        <f t="shared" si="3"/>
        <v>22621.003433467744</v>
      </c>
      <c r="I34" s="9">
        <f t="shared" si="7"/>
        <v>-4.3428372009657323E-11</v>
      </c>
      <c r="J34" s="9">
        <f t="shared" si="4"/>
        <v>-7.238062001609554E-14</v>
      </c>
      <c r="K34" s="9">
        <f t="shared" si="5"/>
        <v>22621.003433467744</v>
      </c>
      <c r="L34" s="15">
        <f t="shared" si="0"/>
        <v>1035589.5371841533</v>
      </c>
    </row>
    <row r="35" spans="1:12" ht="16.5">
      <c r="A35" s="4">
        <v>38475</v>
      </c>
      <c r="B35" s="6">
        <v>45.51</v>
      </c>
      <c r="C35" s="5">
        <v>18</v>
      </c>
      <c r="E35" s="10" t="str">
        <f t="shared" si="6"/>
        <v>等賣點</v>
      </c>
      <c r="F35" s="11">
        <f t="shared" si="1"/>
      </c>
      <c r="G35" s="9">
        <f t="shared" si="8"/>
        <v>0</v>
      </c>
      <c r="H35" s="9">
        <f t="shared" si="3"/>
        <v>0</v>
      </c>
      <c r="I35" s="9">
        <f t="shared" si="7"/>
        <v>-4.350075262967342E-11</v>
      </c>
      <c r="J35" s="9">
        <f t="shared" si="4"/>
        <v>-7.250125438278903E-14</v>
      </c>
      <c r="K35" s="9">
        <f t="shared" si="5"/>
        <v>22621.003433467744</v>
      </c>
      <c r="L35" s="15">
        <f t="shared" si="0"/>
        <v>1029481.866257117</v>
      </c>
    </row>
    <row r="36" spans="1:12" ht="16.5">
      <c r="A36" s="4">
        <v>38504</v>
      </c>
      <c r="B36" s="6">
        <v>47.49</v>
      </c>
      <c r="C36" s="5">
        <v>20</v>
      </c>
      <c r="E36" s="10" t="str">
        <f t="shared" si="6"/>
        <v>等賣點</v>
      </c>
      <c r="F36" s="11">
        <f t="shared" si="1"/>
      </c>
      <c r="G36" s="9">
        <f t="shared" si="8"/>
        <v>0</v>
      </c>
      <c r="H36" s="9">
        <f t="shared" si="3"/>
        <v>0</v>
      </c>
      <c r="I36" s="9">
        <f t="shared" si="7"/>
        <v>-4.357325388405621E-11</v>
      </c>
      <c r="J36" s="9">
        <f t="shared" si="4"/>
        <v>-7.262208980676035E-14</v>
      </c>
      <c r="K36" s="9">
        <f t="shared" si="5"/>
        <v>22621.003433467744</v>
      </c>
      <c r="L36" s="15">
        <f t="shared" si="0"/>
        <v>1074271.4530553832</v>
      </c>
    </row>
    <row r="37" spans="1:12" ht="16.5">
      <c r="A37" s="4">
        <v>38534</v>
      </c>
      <c r="B37" s="6">
        <v>48.17</v>
      </c>
      <c r="C37" s="5">
        <v>19</v>
      </c>
      <c r="E37" s="10" t="str">
        <f t="shared" si="6"/>
        <v>等賣點</v>
      </c>
      <c r="F37" s="11">
        <f t="shared" si="1"/>
      </c>
      <c r="G37" s="9">
        <f t="shared" si="8"/>
        <v>0</v>
      </c>
      <c r="H37" s="9">
        <f t="shared" si="3"/>
        <v>0</v>
      </c>
      <c r="I37" s="9">
        <f t="shared" si="7"/>
        <v>-4.364587597386297E-11</v>
      </c>
      <c r="J37" s="9">
        <f t="shared" si="4"/>
        <v>-7.274312662310495E-14</v>
      </c>
      <c r="K37" s="9">
        <f t="shared" si="5"/>
        <v>22621.003433467744</v>
      </c>
      <c r="L37" s="15">
        <f t="shared" si="0"/>
        <v>1089653.7353901414</v>
      </c>
    </row>
    <row r="38" spans="1:12" ht="16.5">
      <c r="A38" s="4">
        <v>38565</v>
      </c>
      <c r="B38" s="6">
        <v>46.7</v>
      </c>
      <c r="C38" s="5">
        <v>23</v>
      </c>
      <c r="E38" s="10" t="str">
        <f t="shared" si="6"/>
        <v>等賣點</v>
      </c>
      <c r="F38" s="11">
        <f t="shared" si="1"/>
      </c>
      <c r="G38" s="9">
        <f t="shared" si="8"/>
        <v>0</v>
      </c>
      <c r="H38" s="9">
        <f t="shared" si="3"/>
        <v>0</v>
      </c>
      <c r="I38" s="9">
        <f t="shared" si="7"/>
        <v>-4.371861910048607E-11</v>
      </c>
      <c r="J38" s="9">
        <f t="shared" si="4"/>
        <v>-7.286436516747679E-14</v>
      </c>
      <c r="K38" s="9">
        <f t="shared" si="5"/>
        <v>22621.003433467744</v>
      </c>
      <c r="L38" s="15">
        <f t="shared" si="0"/>
        <v>1056400.8603429438</v>
      </c>
    </row>
    <row r="39" spans="1:12" ht="16.5">
      <c r="A39" s="4">
        <v>38597</v>
      </c>
      <c r="B39" s="6">
        <v>47.45</v>
      </c>
      <c r="C39" s="5">
        <v>23</v>
      </c>
      <c r="E39" s="10" t="str">
        <f t="shared" si="6"/>
        <v>等賣點</v>
      </c>
      <c r="F39" s="11">
        <f t="shared" si="1"/>
      </c>
      <c r="G39" s="9">
        <f t="shared" si="8"/>
        <v>0</v>
      </c>
      <c r="H39" s="9">
        <f t="shared" si="3"/>
        <v>0</v>
      </c>
      <c r="I39" s="9">
        <f t="shared" si="7"/>
        <v>-4.3791483465653546E-11</v>
      </c>
      <c r="J39" s="9">
        <f t="shared" si="4"/>
        <v>-7.298580577608924E-14</v>
      </c>
      <c r="K39" s="9">
        <f t="shared" si="5"/>
        <v>22621.003433467744</v>
      </c>
      <c r="L39" s="15">
        <f t="shared" si="0"/>
        <v>1073366.6129180444</v>
      </c>
    </row>
    <row r="40" spans="1:12" ht="16.5">
      <c r="A40" s="4">
        <v>38628</v>
      </c>
      <c r="B40" s="6">
        <v>45.44</v>
      </c>
      <c r="C40" s="5">
        <v>24</v>
      </c>
      <c r="E40" s="10" t="str">
        <f t="shared" si="6"/>
        <v>等賣點</v>
      </c>
      <c r="F40" s="11">
        <f t="shared" si="1"/>
      </c>
      <c r="G40" s="9">
        <f t="shared" si="8"/>
        <v>0</v>
      </c>
      <c r="H40" s="9">
        <f t="shared" si="3"/>
        <v>0</v>
      </c>
      <c r="I40" s="9">
        <f t="shared" si="7"/>
        <v>-4.3864469271429636E-11</v>
      </c>
      <c r="J40" s="9">
        <f t="shared" si="4"/>
        <v>-7.310744878571606E-14</v>
      </c>
      <c r="K40" s="9">
        <f t="shared" si="5"/>
        <v>22621.003433467744</v>
      </c>
      <c r="L40" s="15">
        <f t="shared" si="0"/>
        <v>1027898.3960167742</v>
      </c>
    </row>
    <row r="41" spans="1:12" ht="16.5">
      <c r="A41" s="4">
        <v>38657</v>
      </c>
      <c r="B41" s="6">
        <v>48.79</v>
      </c>
      <c r="C41" s="5">
        <v>24</v>
      </c>
      <c r="E41" s="10" t="str">
        <f t="shared" si="6"/>
        <v>等賣點</v>
      </c>
      <c r="F41" s="11">
        <f t="shared" si="1"/>
      </c>
      <c r="G41" s="9">
        <f t="shared" si="8"/>
        <v>0</v>
      </c>
      <c r="H41" s="9">
        <f t="shared" si="3"/>
        <v>0</v>
      </c>
      <c r="I41" s="9">
        <f t="shared" si="7"/>
        <v>-4.393757672021535E-11</v>
      </c>
      <c r="J41" s="9">
        <f t="shared" si="4"/>
        <v>-7.322929453369225E-14</v>
      </c>
      <c r="K41" s="9">
        <f t="shared" si="5"/>
        <v>22621.003433467744</v>
      </c>
      <c r="L41" s="15">
        <f t="shared" si="0"/>
        <v>1103678.7575188912</v>
      </c>
    </row>
    <row r="42" spans="1:12" ht="16.5">
      <c r="A42" s="4">
        <v>38687</v>
      </c>
      <c r="B42" s="6">
        <v>51.25</v>
      </c>
      <c r="C42" s="5">
        <v>27</v>
      </c>
      <c r="E42" s="10" t="str">
        <f t="shared" si="6"/>
        <v>等賣點</v>
      </c>
      <c r="F42" s="11">
        <f t="shared" si="1"/>
      </c>
      <c r="G42" s="9">
        <f t="shared" si="8"/>
        <v>0</v>
      </c>
      <c r="H42" s="9">
        <f t="shared" si="3"/>
        <v>0</v>
      </c>
      <c r="I42" s="9">
        <f t="shared" si="7"/>
        <v>-4.401080601474904E-11</v>
      </c>
      <c r="J42" s="9">
        <f t="shared" si="4"/>
        <v>-7.335134335791507E-14</v>
      </c>
      <c r="K42" s="9">
        <f t="shared" si="5"/>
        <v>22621.003433467744</v>
      </c>
      <c r="L42" s="15">
        <f t="shared" si="0"/>
        <v>1159326.4259652218</v>
      </c>
    </row>
    <row r="43" spans="1:12" ht="16.5">
      <c r="A43" s="4">
        <v>38719</v>
      </c>
      <c r="B43" s="6">
        <v>51.35</v>
      </c>
      <c r="C43" s="5">
        <v>28</v>
      </c>
      <c r="E43" s="10" t="str">
        <f t="shared" si="6"/>
        <v>等賣點</v>
      </c>
      <c r="F43" s="11">
        <f t="shared" si="1"/>
      </c>
      <c r="G43" s="9">
        <f t="shared" si="8"/>
        <v>0</v>
      </c>
      <c r="H43" s="9">
        <f t="shared" si="3"/>
        <v>0</v>
      </c>
      <c r="I43" s="9">
        <f t="shared" si="7"/>
        <v>-4.408415735810696E-11</v>
      </c>
      <c r="J43" s="9">
        <f t="shared" si="4"/>
        <v>-7.347359559684493E-14</v>
      </c>
      <c r="K43" s="9">
        <f t="shared" si="5"/>
        <v>22621.003433467744</v>
      </c>
      <c r="L43" s="15">
        <f t="shared" si="0"/>
        <v>1161588.5263085687</v>
      </c>
    </row>
    <row r="44" spans="1:12" ht="16.5">
      <c r="A44" s="4">
        <v>38751</v>
      </c>
      <c r="B44" s="6">
        <v>52.4</v>
      </c>
      <c r="C44" s="5">
        <v>28</v>
      </c>
      <c r="E44" s="10" t="str">
        <f t="shared" si="6"/>
        <v>等賣點</v>
      </c>
      <c r="F44" s="11">
        <f t="shared" si="1"/>
      </c>
      <c r="G44" s="9">
        <f t="shared" si="8"/>
        <v>0</v>
      </c>
      <c r="H44" s="9">
        <f t="shared" si="3"/>
        <v>0</v>
      </c>
      <c r="I44" s="9">
        <f t="shared" si="7"/>
        <v>-4.415763095370381E-11</v>
      </c>
      <c r="J44" s="9">
        <f t="shared" si="4"/>
        <v>-7.359605158950635E-14</v>
      </c>
      <c r="K44" s="9">
        <f t="shared" si="5"/>
        <v>22621.003433467744</v>
      </c>
      <c r="L44" s="15">
        <f t="shared" si="0"/>
        <v>1185340.5799137098</v>
      </c>
    </row>
    <row r="45" spans="1:12" ht="16.5">
      <c r="A45" s="4">
        <v>38777</v>
      </c>
      <c r="B45" s="6">
        <v>52.8</v>
      </c>
      <c r="C45" s="5">
        <v>23</v>
      </c>
      <c r="E45" s="10" t="str">
        <f t="shared" si="6"/>
        <v>等賣點</v>
      </c>
      <c r="F45" s="11">
        <f t="shared" si="1"/>
      </c>
      <c r="G45" s="9">
        <f t="shared" si="8"/>
        <v>0</v>
      </c>
      <c r="H45" s="9">
        <f t="shared" si="3"/>
        <v>0</v>
      </c>
      <c r="I45" s="9">
        <f t="shared" si="7"/>
        <v>-4.423122700529331E-11</v>
      </c>
      <c r="J45" s="9">
        <f t="shared" si="4"/>
        <v>-7.371871167548886E-14</v>
      </c>
      <c r="K45" s="9">
        <f t="shared" si="5"/>
        <v>22621.003433467744</v>
      </c>
      <c r="L45" s="15">
        <f aca="true" t="shared" si="9" ref="L45:L76">I45+K45*B45</f>
        <v>1194388.9812870969</v>
      </c>
    </row>
    <row r="46" spans="1:12" ht="16.5">
      <c r="A46" s="4">
        <v>38810</v>
      </c>
      <c r="B46" s="6">
        <v>56.8</v>
      </c>
      <c r="C46" s="5">
        <v>23</v>
      </c>
      <c r="E46" s="10" t="str">
        <f t="shared" si="6"/>
        <v>等賣點</v>
      </c>
      <c r="F46" s="11">
        <f t="shared" si="1"/>
      </c>
      <c r="G46" s="9">
        <f t="shared" si="8"/>
        <v>0</v>
      </c>
      <c r="H46" s="9">
        <f t="shared" si="3"/>
        <v>0</v>
      </c>
      <c r="I46" s="9">
        <f t="shared" si="7"/>
        <v>-4.43049457169688E-11</v>
      </c>
      <c r="J46" s="9">
        <f t="shared" si="4"/>
        <v>-7.3841576194948E-14</v>
      </c>
      <c r="K46" s="9">
        <f aca="true" t="shared" si="10" ref="K46:K77">K45+H46</f>
        <v>22621.003433467744</v>
      </c>
      <c r="L46" s="15">
        <f t="shared" si="9"/>
        <v>1284872.9950209677</v>
      </c>
    </row>
    <row r="47" spans="1:12" ht="16.5">
      <c r="A47" s="4">
        <v>38839</v>
      </c>
      <c r="B47" s="6">
        <v>53.4</v>
      </c>
      <c r="C47" s="5">
        <v>24</v>
      </c>
      <c r="E47" s="10" t="str">
        <f t="shared" si="6"/>
        <v>等賣點</v>
      </c>
      <c r="F47" s="11">
        <f t="shared" si="1"/>
      </c>
      <c r="G47" s="9">
        <f t="shared" si="8"/>
        <v>0</v>
      </c>
      <c r="H47" s="9">
        <f t="shared" si="3"/>
        <v>0</v>
      </c>
      <c r="I47" s="9">
        <f t="shared" si="7"/>
        <v>-4.4378787293163754E-11</v>
      </c>
      <c r="J47" s="9">
        <f t="shared" si="4"/>
        <v>-7.396464548860626E-14</v>
      </c>
      <c r="K47" s="9">
        <f t="shared" si="10"/>
        <v>22621.003433467744</v>
      </c>
      <c r="L47" s="15">
        <f t="shared" si="9"/>
        <v>1207961.5833471776</v>
      </c>
    </row>
    <row r="48" spans="1:12" ht="16.5">
      <c r="A48" s="4">
        <v>38869</v>
      </c>
      <c r="B48" s="6">
        <v>53.1</v>
      </c>
      <c r="C48" s="5">
        <v>21</v>
      </c>
      <c r="E48" s="10" t="str">
        <f t="shared" si="6"/>
        <v>等賣點</v>
      </c>
      <c r="F48" s="11">
        <f t="shared" si="1"/>
      </c>
      <c r="G48" s="9">
        <f t="shared" si="8"/>
        <v>0</v>
      </c>
      <c r="H48" s="9">
        <f t="shared" si="3"/>
        <v>0</v>
      </c>
      <c r="I48" s="9">
        <f t="shared" si="7"/>
        <v>-4.445275193865236E-11</v>
      </c>
      <c r="J48" s="9">
        <f t="shared" si="4"/>
        <v>-7.408791989775393E-14</v>
      </c>
      <c r="K48" s="9">
        <f t="shared" si="10"/>
        <v>22621.003433467744</v>
      </c>
      <c r="L48" s="15">
        <f t="shared" si="9"/>
        <v>1201175.2823171373</v>
      </c>
    </row>
    <row r="49" spans="1:12" ht="16.5">
      <c r="A49" s="4">
        <v>38901</v>
      </c>
      <c r="B49" s="6">
        <v>51.4</v>
      </c>
      <c r="C49" s="5">
        <v>21</v>
      </c>
      <c r="E49" s="10" t="str">
        <f t="shared" si="6"/>
        <v>等賣點</v>
      </c>
      <c r="F49" s="11">
        <f t="shared" si="1"/>
      </c>
      <c r="G49" s="9">
        <f t="shared" si="8"/>
        <v>0</v>
      </c>
      <c r="H49" s="9">
        <f t="shared" si="3"/>
        <v>0</v>
      </c>
      <c r="I49" s="9">
        <f t="shared" si="7"/>
        <v>-4.452683985855012E-11</v>
      </c>
      <c r="J49" s="9">
        <f t="shared" si="4"/>
        <v>-7.42113997642502E-14</v>
      </c>
      <c r="K49" s="9">
        <f t="shared" si="10"/>
        <v>22621.003433467744</v>
      </c>
      <c r="L49" s="15">
        <f t="shared" si="9"/>
        <v>1162719.576480242</v>
      </c>
    </row>
    <row r="50" spans="1:12" ht="16.5">
      <c r="A50" s="4">
        <v>38930</v>
      </c>
      <c r="B50" s="6">
        <v>54.25</v>
      </c>
      <c r="C50" s="5">
        <v>22</v>
      </c>
      <c r="E50" s="10" t="str">
        <f t="shared" si="6"/>
        <v>等賣點</v>
      </c>
      <c r="F50" s="11">
        <f t="shared" si="1"/>
      </c>
      <c r="G50" s="9">
        <f t="shared" si="8"/>
        <v>0</v>
      </c>
      <c r="H50" s="9">
        <f t="shared" si="3"/>
        <v>0</v>
      </c>
      <c r="I50" s="9">
        <f t="shared" si="7"/>
        <v>-4.4601051258314365E-11</v>
      </c>
      <c r="J50" s="9">
        <f t="shared" si="4"/>
        <v>-7.433508543052394E-14</v>
      </c>
      <c r="K50" s="9">
        <f t="shared" si="10"/>
        <v>22621.003433467744</v>
      </c>
      <c r="L50" s="15">
        <f t="shared" si="9"/>
        <v>1227189.436265625</v>
      </c>
    </row>
    <row r="51" spans="1:12" ht="16.5">
      <c r="A51" s="4">
        <v>38961</v>
      </c>
      <c r="B51" s="6">
        <v>56.35</v>
      </c>
      <c r="C51" s="5">
        <v>22</v>
      </c>
      <c r="E51" s="10" t="str">
        <f t="shared" si="6"/>
        <v>等賣點</v>
      </c>
      <c r="F51" s="11">
        <f t="shared" si="1"/>
      </c>
      <c r="G51" s="9">
        <f t="shared" si="8"/>
        <v>0</v>
      </c>
      <c r="H51" s="9">
        <f t="shared" si="3"/>
        <v>0</v>
      </c>
      <c r="I51" s="9">
        <f t="shared" si="7"/>
        <v>-4.467538634374489E-11</v>
      </c>
      <c r="J51" s="9">
        <f t="shared" si="4"/>
        <v>-7.445897723957482E-14</v>
      </c>
      <c r="K51" s="9">
        <f t="shared" si="10"/>
        <v>22621.003433467744</v>
      </c>
      <c r="L51" s="15">
        <f t="shared" si="9"/>
        <v>1274693.5434759073</v>
      </c>
    </row>
    <row r="52" spans="1:12" ht="16.5">
      <c r="A52" s="4">
        <v>38992</v>
      </c>
      <c r="B52" s="6">
        <v>53.4</v>
      </c>
      <c r="C52" s="5">
        <v>20</v>
      </c>
      <c r="E52" s="10" t="str">
        <f t="shared" si="6"/>
        <v>等賣點</v>
      </c>
      <c r="F52" s="11">
        <f t="shared" si="1"/>
      </c>
      <c r="G52" s="9">
        <f t="shared" si="8"/>
        <v>0</v>
      </c>
      <c r="H52" s="9">
        <f t="shared" si="3"/>
        <v>0</v>
      </c>
      <c r="I52" s="9">
        <f t="shared" si="7"/>
        <v>-4.4749845320984466E-11</v>
      </c>
      <c r="J52" s="9">
        <f t="shared" si="4"/>
        <v>-7.45830755349741E-14</v>
      </c>
      <c r="K52" s="9">
        <f t="shared" si="10"/>
        <v>22621.003433467744</v>
      </c>
      <c r="L52" s="15">
        <f t="shared" si="9"/>
        <v>1207961.5833471776</v>
      </c>
    </row>
    <row r="53" spans="1:12" ht="16.5">
      <c r="A53" s="4">
        <v>39022</v>
      </c>
      <c r="B53" s="6">
        <v>56.3</v>
      </c>
      <c r="C53" s="5">
        <v>21</v>
      </c>
      <c r="E53" s="10" t="str">
        <f t="shared" si="6"/>
        <v>等賣點</v>
      </c>
      <c r="F53" s="11">
        <f t="shared" si="1"/>
      </c>
      <c r="G53" s="9">
        <f t="shared" si="8"/>
        <v>0</v>
      </c>
      <c r="H53" s="9">
        <f t="shared" si="3"/>
        <v>0</v>
      </c>
      <c r="I53" s="9">
        <f t="shared" si="7"/>
        <v>-4.482442839651944E-11</v>
      </c>
      <c r="J53" s="9">
        <f t="shared" si="4"/>
        <v>-7.470738066086573E-14</v>
      </c>
      <c r="K53" s="9">
        <f t="shared" si="10"/>
        <v>22621.003433467744</v>
      </c>
      <c r="L53" s="15">
        <f t="shared" si="9"/>
        <v>1273562.493304234</v>
      </c>
    </row>
    <row r="54" spans="1:12" ht="16.5">
      <c r="A54" s="4">
        <v>39052</v>
      </c>
      <c r="B54" s="6">
        <v>57.75</v>
      </c>
      <c r="C54" s="5">
        <v>16</v>
      </c>
      <c r="E54" s="10" t="str">
        <f t="shared" si="6"/>
        <v>等賣點</v>
      </c>
      <c r="F54" s="11">
        <f t="shared" si="1"/>
      </c>
      <c r="G54" s="9">
        <f t="shared" si="8"/>
        <v>0</v>
      </c>
      <c r="H54" s="9">
        <f t="shared" si="3"/>
        <v>0</v>
      </c>
      <c r="I54" s="9">
        <f t="shared" si="7"/>
        <v>-4.4899135777180304E-11</v>
      </c>
      <c r="J54" s="9">
        <f t="shared" si="4"/>
        <v>-7.483189296196717E-14</v>
      </c>
      <c r="K54" s="9">
        <f t="shared" si="10"/>
        <v>22621.003433467744</v>
      </c>
      <c r="L54" s="15">
        <f t="shared" si="9"/>
        <v>1306362.9482827622</v>
      </c>
    </row>
    <row r="55" spans="1:12" ht="16.5">
      <c r="A55" s="4">
        <v>39084</v>
      </c>
      <c r="B55" s="6">
        <v>56.7</v>
      </c>
      <c r="C55" s="5">
        <v>18</v>
      </c>
      <c r="E55" s="10" t="str">
        <f t="shared" si="6"/>
        <v>等賣點</v>
      </c>
      <c r="F55" s="11">
        <f t="shared" si="1"/>
      </c>
      <c r="G55" s="9">
        <f t="shared" si="8"/>
        <v>0</v>
      </c>
      <c r="H55" s="9">
        <f t="shared" si="3"/>
        <v>0</v>
      </c>
      <c r="I55" s="9">
        <f t="shared" si="7"/>
        <v>-4.497396767014227E-11</v>
      </c>
      <c r="J55" s="9">
        <f t="shared" si="4"/>
        <v>-7.495661278357045E-14</v>
      </c>
      <c r="K55" s="9">
        <f t="shared" si="10"/>
        <v>22621.003433467744</v>
      </c>
      <c r="L55" s="15">
        <f t="shared" si="9"/>
        <v>1282610.894677621</v>
      </c>
    </row>
    <row r="56" spans="1:12" ht="16.5">
      <c r="A56" s="4">
        <v>39114</v>
      </c>
      <c r="B56" s="6">
        <v>57.75</v>
      </c>
      <c r="C56" s="5">
        <v>19</v>
      </c>
      <c r="E56" s="10" t="str">
        <f t="shared" si="6"/>
        <v>等賣點</v>
      </c>
      <c r="F56" s="11">
        <f t="shared" si="1"/>
      </c>
      <c r="G56" s="9">
        <f t="shared" si="8"/>
        <v>0</v>
      </c>
      <c r="H56" s="9">
        <f t="shared" si="3"/>
        <v>0</v>
      </c>
      <c r="I56" s="9">
        <f t="shared" si="7"/>
        <v>-4.504892428292584E-11</v>
      </c>
      <c r="J56" s="9">
        <f t="shared" si="4"/>
        <v>-7.508154047154306E-14</v>
      </c>
      <c r="K56" s="9">
        <f t="shared" si="10"/>
        <v>22621.003433467744</v>
      </c>
      <c r="L56" s="15">
        <f t="shared" si="9"/>
        <v>1306362.9482827622</v>
      </c>
    </row>
    <row r="57" spans="1:12" ht="16.5">
      <c r="A57" s="4">
        <v>39142</v>
      </c>
      <c r="B57" s="6">
        <v>56.45</v>
      </c>
      <c r="C57" s="5">
        <v>23</v>
      </c>
      <c r="E57" s="10" t="str">
        <f t="shared" si="6"/>
        <v>等賣點</v>
      </c>
      <c r="F57" s="11">
        <f t="shared" si="1"/>
      </c>
      <c r="G57" s="9">
        <f t="shared" si="8"/>
        <v>0</v>
      </c>
      <c r="H57" s="9">
        <f t="shared" si="3"/>
        <v>0</v>
      </c>
      <c r="I57" s="9">
        <f t="shared" si="7"/>
        <v>-4.5124005823397386E-11</v>
      </c>
      <c r="J57" s="9">
        <f t="shared" si="4"/>
        <v>-7.520667637232898E-14</v>
      </c>
      <c r="K57" s="9">
        <f t="shared" si="10"/>
        <v>22621.003433467744</v>
      </c>
      <c r="L57" s="15">
        <f t="shared" si="9"/>
        <v>1276955.6438192541</v>
      </c>
    </row>
    <row r="58" spans="1:12" ht="16.5">
      <c r="A58" s="4">
        <v>39174</v>
      </c>
      <c r="B58" s="6">
        <v>56.9</v>
      </c>
      <c r="C58" s="5">
        <v>18</v>
      </c>
      <c r="E58" s="10" t="str">
        <f t="shared" si="6"/>
        <v>等賣點</v>
      </c>
      <c r="F58" s="11">
        <f t="shared" si="1"/>
      </c>
      <c r="G58" s="9">
        <f t="shared" si="8"/>
        <v>0</v>
      </c>
      <c r="H58" s="9">
        <f t="shared" si="3"/>
        <v>0</v>
      </c>
      <c r="I58" s="9">
        <f t="shared" si="7"/>
        <v>-4.519921249976971E-11</v>
      </c>
      <c r="J58" s="9">
        <f t="shared" si="4"/>
        <v>-7.533202083294952E-14</v>
      </c>
      <c r="K58" s="9">
        <f t="shared" si="10"/>
        <v>22621.003433467744</v>
      </c>
      <c r="L58" s="15">
        <f t="shared" si="9"/>
        <v>1287135.0953643145</v>
      </c>
    </row>
    <row r="59" spans="1:12" ht="16.5">
      <c r="A59" s="4">
        <v>39204</v>
      </c>
      <c r="B59" s="6">
        <v>59.75</v>
      </c>
      <c r="C59" s="5">
        <v>20</v>
      </c>
      <c r="E59" s="10" t="str">
        <f t="shared" si="6"/>
        <v>等賣點</v>
      </c>
      <c r="F59" s="11">
        <f t="shared" si="1"/>
      </c>
      <c r="G59" s="9">
        <f t="shared" si="8"/>
        <v>0</v>
      </c>
      <c r="H59" s="9">
        <f t="shared" si="3"/>
        <v>0</v>
      </c>
      <c r="I59" s="9">
        <f t="shared" si="7"/>
        <v>-4.5274544520602664E-11</v>
      </c>
      <c r="J59" s="9">
        <f t="shared" si="4"/>
        <v>-7.545757420100444E-14</v>
      </c>
      <c r="K59" s="9">
        <f t="shared" si="10"/>
        <v>22621.003433467744</v>
      </c>
      <c r="L59" s="15">
        <f t="shared" si="9"/>
        <v>1351604.9551496976</v>
      </c>
    </row>
    <row r="60" spans="1:12" ht="16.5">
      <c r="A60" s="4">
        <v>39234</v>
      </c>
      <c r="B60" s="6">
        <v>65</v>
      </c>
      <c r="C60" s="5">
        <v>25</v>
      </c>
      <c r="E60" s="10" t="str">
        <f t="shared" si="6"/>
        <v>等賣點</v>
      </c>
      <c r="F60" s="11">
        <f t="shared" si="1"/>
      </c>
      <c r="G60" s="9">
        <f t="shared" si="8"/>
        <v>0</v>
      </c>
      <c r="H60" s="9">
        <f t="shared" si="3"/>
        <v>0</v>
      </c>
      <c r="I60" s="9">
        <f t="shared" si="7"/>
        <v>-4.5350002094803666E-11</v>
      </c>
      <c r="J60" s="9">
        <f t="shared" si="4"/>
        <v>-7.558333682467278E-14</v>
      </c>
      <c r="K60" s="9">
        <f t="shared" si="10"/>
        <v>22621.003433467744</v>
      </c>
      <c r="L60" s="15">
        <f t="shared" si="9"/>
        <v>1470365.2231754034</v>
      </c>
    </row>
    <row r="61" spans="1:12" ht="16.5">
      <c r="A61" s="4">
        <v>39265</v>
      </c>
      <c r="B61" s="6">
        <v>66.3</v>
      </c>
      <c r="C61" s="5">
        <v>30</v>
      </c>
      <c r="E61" s="10" t="str">
        <f t="shared" si="6"/>
        <v>等賣點</v>
      </c>
      <c r="F61" s="11">
        <f t="shared" si="1"/>
      </c>
      <c r="G61" s="9">
        <f t="shared" si="8"/>
        <v>0</v>
      </c>
      <c r="H61" s="9">
        <f t="shared" si="3"/>
        <v>0</v>
      </c>
      <c r="I61" s="9">
        <f t="shared" si="7"/>
        <v>-4.542558543162834E-11</v>
      </c>
      <c r="J61" s="9">
        <f t="shared" si="4"/>
        <v>-7.57093090527139E-14</v>
      </c>
      <c r="K61" s="9">
        <f t="shared" si="10"/>
        <v>22621.003433467744</v>
      </c>
      <c r="L61" s="15">
        <f t="shared" si="9"/>
        <v>1499772.5276389113</v>
      </c>
    </row>
    <row r="62" spans="1:12" ht="16.5">
      <c r="A62" s="4">
        <v>39295</v>
      </c>
      <c r="B62" s="6">
        <v>65.6</v>
      </c>
      <c r="C62" s="5">
        <v>30</v>
      </c>
      <c r="E62" s="10" t="str">
        <f t="shared" si="6"/>
        <v>等賣點</v>
      </c>
      <c r="F62" s="11">
        <f t="shared" si="1"/>
      </c>
      <c r="G62" s="9">
        <f t="shared" si="8"/>
        <v>0</v>
      </c>
      <c r="H62" s="9">
        <f t="shared" si="3"/>
        <v>0</v>
      </c>
      <c r="I62" s="9">
        <f t="shared" si="7"/>
        <v>-4.550129474068105E-11</v>
      </c>
      <c r="J62" s="9">
        <f t="shared" si="4"/>
        <v>-7.583549123446842E-14</v>
      </c>
      <c r="K62" s="9">
        <f t="shared" si="10"/>
        <v>22621.003433467744</v>
      </c>
      <c r="L62" s="15">
        <f t="shared" si="9"/>
        <v>1483937.825235484</v>
      </c>
    </row>
    <row r="63" spans="1:12" ht="16.5">
      <c r="A63" s="4">
        <v>39328</v>
      </c>
      <c r="B63" s="6">
        <v>69.35</v>
      </c>
      <c r="C63" s="5">
        <v>32</v>
      </c>
      <c r="E63" s="10" t="str">
        <f t="shared" si="6"/>
        <v>等賣點</v>
      </c>
      <c r="F63" s="11" t="str">
        <f t="shared" si="1"/>
        <v>賣出</v>
      </c>
      <c r="G63" s="9">
        <f t="shared" si="8"/>
        <v>1568766.5881109878</v>
      </c>
      <c r="H63" s="9">
        <f t="shared" si="3"/>
        <v>-22621.003433467744</v>
      </c>
      <c r="I63" s="9">
        <f t="shared" si="7"/>
        <v>1568766.5881109878</v>
      </c>
      <c r="J63" s="9">
        <f t="shared" si="4"/>
        <v>2614.61098018498</v>
      </c>
      <c r="K63" s="9">
        <f t="shared" si="10"/>
        <v>0</v>
      </c>
      <c r="L63" s="15">
        <f t="shared" si="9"/>
        <v>1568766.5881109878</v>
      </c>
    </row>
    <row r="64" spans="1:12" ht="16.5">
      <c r="A64" s="4">
        <v>39356</v>
      </c>
      <c r="B64" s="6">
        <v>70.2</v>
      </c>
      <c r="C64" s="5">
        <v>32</v>
      </c>
      <c r="E64" s="10" t="str">
        <f t="shared" si="6"/>
        <v>等買點</v>
      </c>
      <c r="F64" s="11">
        <f t="shared" si="1"/>
      </c>
      <c r="G64" s="9">
        <f t="shared" si="8"/>
        <v>0</v>
      </c>
      <c r="H64" s="9">
        <f t="shared" si="3"/>
        <v>0</v>
      </c>
      <c r="I64" s="9">
        <f t="shared" si="7"/>
        <v>1571381.1990911728</v>
      </c>
      <c r="J64" s="9">
        <f t="shared" si="4"/>
        <v>2618.9686651519546</v>
      </c>
      <c r="K64" s="9">
        <f t="shared" si="10"/>
        <v>0</v>
      </c>
      <c r="L64" s="15">
        <f t="shared" si="9"/>
        <v>1571381.1990911728</v>
      </c>
    </row>
    <row r="65" spans="1:12" ht="16.5">
      <c r="A65" s="4">
        <v>39387</v>
      </c>
      <c r="B65" s="6">
        <v>61.8</v>
      </c>
      <c r="C65" s="5">
        <v>28</v>
      </c>
      <c r="E65" s="10" t="str">
        <f t="shared" si="6"/>
        <v>等買點</v>
      </c>
      <c r="F65" s="11">
        <f t="shared" si="1"/>
      </c>
      <c r="G65" s="9">
        <f t="shared" si="8"/>
        <v>0</v>
      </c>
      <c r="H65" s="9">
        <f t="shared" si="3"/>
        <v>0</v>
      </c>
      <c r="I65" s="9">
        <f t="shared" si="7"/>
        <v>1574000.1677563246</v>
      </c>
      <c r="J65" s="9">
        <f t="shared" si="4"/>
        <v>2623.333612927208</v>
      </c>
      <c r="K65" s="9">
        <f t="shared" si="10"/>
        <v>0</v>
      </c>
      <c r="L65" s="15">
        <f t="shared" si="9"/>
        <v>1574000.1677563246</v>
      </c>
    </row>
    <row r="66" spans="1:12" ht="16.5">
      <c r="A66" s="4">
        <v>39419</v>
      </c>
      <c r="B66" s="6">
        <v>61.45</v>
      </c>
      <c r="C66" s="5">
        <v>29</v>
      </c>
      <c r="E66" s="10" t="str">
        <f t="shared" si="6"/>
        <v>等買點</v>
      </c>
      <c r="F66" s="11">
        <f t="shared" si="1"/>
      </c>
      <c r="G66" s="9">
        <f t="shared" si="8"/>
        <v>0</v>
      </c>
      <c r="H66" s="9">
        <f t="shared" si="3"/>
        <v>0</v>
      </c>
      <c r="I66" s="9">
        <f t="shared" si="7"/>
        <v>1576623.5013692519</v>
      </c>
      <c r="J66" s="9">
        <f t="shared" si="4"/>
        <v>2627.70583561542</v>
      </c>
      <c r="K66" s="9">
        <f t="shared" si="10"/>
        <v>0</v>
      </c>
      <c r="L66" s="15">
        <f t="shared" si="9"/>
        <v>1576623.5013692519</v>
      </c>
    </row>
    <row r="67" spans="1:12" ht="16.5">
      <c r="A67" s="4">
        <v>39449</v>
      </c>
      <c r="B67" s="6">
        <v>54.95</v>
      </c>
      <c r="C67" s="5">
        <v>29</v>
      </c>
      <c r="E67" s="10" t="str">
        <f t="shared" si="6"/>
        <v>等買點</v>
      </c>
      <c r="F67" s="11">
        <f t="shared" si="1"/>
      </c>
      <c r="G67" s="9">
        <f t="shared" si="8"/>
        <v>0</v>
      </c>
      <c r="H67" s="9">
        <f t="shared" si="3"/>
        <v>0</v>
      </c>
      <c r="I67" s="9">
        <f t="shared" si="7"/>
        <v>1579251.2072048674</v>
      </c>
      <c r="J67" s="9">
        <f t="shared" si="4"/>
        <v>2632.0853453414456</v>
      </c>
      <c r="K67" s="9">
        <f t="shared" si="10"/>
        <v>0</v>
      </c>
      <c r="L67" s="15">
        <f t="shared" si="9"/>
        <v>1579251.2072048674</v>
      </c>
    </row>
    <row r="68" spans="1:12" ht="16.5">
      <c r="A68" s="4">
        <v>39479</v>
      </c>
      <c r="B68" s="6">
        <v>60.85</v>
      </c>
      <c r="C68" s="5">
        <v>27</v>
      </c>
      <c r="E68" s="10" t="str">
        <f t="shared" si="6"/>
        <v>等買點</v>
      </c>
      <c r="F68" s="11">
        <f t="shared" si="1"/>
      </c>
      <c r="G68" s="9">
        <f t="shared" si="8"/>
        <v>0</v>
      </c>
      <c r="H68" s="9">
        <f t="shared" si="3"/>
        <v>0</v>
      </c>
      <c r="I68" s="9">
        <f t="shared" si="7"/>
        <v>1581883.2925502087</v>
      </c>
      <c r="J68" s="9">
        <f t="shared" si="4"/>
        <v>2636.472154250348</v>
      </c>
      <c r="K68" s="9">
        <f t="shared" si="10"/>
        <v>0</v>
      </c>
      <c r="L68" s="15">
        <f t="shared" si="9"/>
        <v>1581883.2925502087</v>
      </c>
    </row>
    <row r="69" spans="1:12" ht="16.5">
      <c r="A69" s="4">
        <v>39510</v>
      </c>
      <c r="B69" s="6">
        <v>60.45</v>
      </c>
      <c r="C69" s="5">
        <v>26</v>
      </c>
      <c r="E69" s="10" t="str">
        <f t="shared" si="6"/>
        <v>等買點</v>
      </c>
      <c r="F69" s="11">
        <f t="shared" si="1"/>
      </c>
      <c r="G69" s="9">
        <f t="shared" si="8"/>
        <v>0</v>
      </c>
      <c r="H69" s="9">
        <f t="shared" si="3"/>
        <v>0</v>
      </c>
      <c r="I69" s="9">
        <f t="shared" si="7"/>
        <v>1584519.764704459</v>
      </c>
      <c r="J69" s="9">
        <f t="shared" si="4"/>
        <v>2640.866274507432</v>
      </c>
      <c r="K69" s="9">
        <f t="shared" si="10"/>
        <v>0</v>
      </c>
      <c r="L69" s="15">
        <f t="shared" si="9"/>
        <v>1584519.764704459</v>
      </c>
    </row>
    <row r="70" spans="1:12" ht="16.5">
      <c r="A70" s="4">
        <v>39539</v>
      </c>
      <c r="B70" s="6">
        <v>63.9</v>
      </c>
      <c r="C70" s="5">
        <v>27</v>
      </c>
      <c r="E70" s="10" t="str">
        <f t="shared" si="6"/>
        <v>等買點</v>
      </c>
      <c r="F70" s="11">
        <f t="shared" si="1"/>
      </c>
      <c r="G70" s="9">
        <f t="shared" si="8"/>
        <v>0</v>
      </c>
      <c r="H70" s="9">
        <f t="shared" si="3"/>
        <v>0</v>
      </c>
      <c r="I70" s="9">
        <f t="shared" si="7"/>
        <v>1587160.6309789666</v>
      </c>
      <c r="J70" s="9">
        <f t="shared" si="4"/>
        <v>2645.2677182982775</v>
      </c>
      <c r="K70" s="9">
        <f t="shared" si="10"/>
        <v>0</v>
      </c>
      <c r="L70" s="15">
        <f t="shared" si="9"/>
        <v>1587160.6309789666</v>
      </c>
    </row>
    <row r="71" spans="1:12" ht="16.5">
      <c r="A71" s="4">
        <v>39570</v>
      </c>
      <c r="B71" s="6">
        <v>62.2</v>
      </c>
      <c r="C71" s="5">
        <v>22</v>
      </c>
      <c r="E71" s="10" t="str">
        <f t="shared" si="6"/>
        <v>等買點</v>
      </c>
      <c r="F71" s="11">
        <f t="shared" si="1"/>
      </c>
      <c r="G71" s="9">
        <f t="shared" si="8"/>
        <v>0</v>
      </c>
      <c r="H71" s="9">
        <f t="shared" si="3"/>
        <v>0</v>
      </c>
      <c r="I71" s="9">
        <f t="shared" si="7"/>
        <v>1589805.898697265</v>
      </c>
      <c r="J71" s="9">
        <f t="shared" si="4"/>
        <v>2649.676497828775</v>
      </c>
      <c r="K71" s="9">
        <f t="shared" si="10"/>
        <v>0</v>
      </c>
      <c r="L71" s="15">
        <f t="shared" si="9"/>
        <v>1589805.898697265</v>
      </c>
    </row>
    <row r="72" spans="1:12" ht="16.5">
      <c r="A72" s="4">
        <v>39601</v>
      </c>
      <c r="B72" s="6">
        <v>55</v>
      </c>
      <c r="C72" s="5">
        <v>20</v>
      </c>
      <c r="E72" s="10" t="str">
        <f t="shared" si="6"/>
        <v>等買點</v>
      </c>
      <c r="F72" s="11" t="str">
        <f t="shared" si="1"/>
        <v>買入</v>
      </c>
      <c r="G72" s="9">
        <f t="shared" si="8"/>
        <v>-1592455.5751950936</v>
      </c>
      <c r="H72" s="9">
        <f t="shared" si="3"/>
        <v>28953.737730819885</v>
      </c>
      <c r="I72" s="9">
        <f t="shared" si="7"/>
        <v>9.413270163349807E-11</v>
      </c>
      <c r="J72" s="9">
        <f t="shared" si="4"/>
        <v>1.568878360558301E-13</v>
      </c>
      <c r="K72" s="9">
        <f t="shared" si="10"/>
        <v>28953.737730819885</v>
      </c>
      <c r="L72" s="15">
        <f t="shared" si="9"/>
        <v>1592455.5751950936</v>
      </c>
    </row>
    <row r="73" spans="1:12" ht="16.5">
      <c r="A73" s="4">
        <v>39630</v>
      </c>
      <c r="B73" s="6">
        <v>52.4</v>
      </c>
      <c r="C73" s="5">
        <v>16</v>
      </c>
      <c r="E73" s="10" t="str">
        <f t="shared" si="6"/>
        <v>等賣點</v>
      </c>
      <c r="F73" s="11">
        <f t="shared" si="1"/>
      </c>
      <c r="G73" s="9">
        <f t="shared" si="8"/>
        <v>0</v>
      </c>
      <c r="H73" s="9">
        <f t="shared" si="3"/>
        <v>0</v>
      </c>
      <c r="I73" s="9">
        <f t="shared" si="7"/>
        <v>9.42895894695539E-11</v>
      </c>
      <c r="J73" s="9">
        <f t="shared" si="4"/>
        <v>1.5714931578258985E-13</v>
      </c>
      <c r="K73" s="9">
        <f t="shared" si="10"/>
        <v>28953.737730819885</v>
      </c>
      <c r="L73" s="15">
        <f t="shared" si="9"/>
        <v>1517175.857094962</v>
      </c>
    </row>
    <row r="74" spans="1:12" ht="16.5">
      <c r="A74" s="4">
        <v>39661</v>
      </c>
      <c r="B74" s="6">
        <v>53.65</v>
      </c>
      <c r="C74" s="5">
        <v>18</v>
      </c>
      <c r="E74" s="10" t="str">
        <f t="shared" si="6"/>
        <v>等賣點</v>
      </c>
      <c r="F74" s="11">
        <f t="shared" si="1"/>
      </c>
      <c r="G74" s="9">
        <f t="shared" si="8"/>
        <v>0</v>
      </c>
      <c r="H74" s="9">
        <f t="shared" si="3"/>
        <v>0</v>
      </c>
      <c r="I74" s="9">
        <f t="shared" si="7"/>
        <v>9.444673878533649E-11</v>
      </c>
      <c r="J74" s="9">
        <f t="shared" si="4"/>
        <v>1.5741123130889415E-13</v>
      </c>
      <c r="K74" s="9">
        <f t="shared" si="10"/>
        <v>28953.737730819885</v>
      </c>
      <c r="L74" s="15">
        <f t="shared" si="9"/>
        <v>1553368.0292584868</v>
      </c>
    </row>
    <row r="75" spans="1:12" ht="16.5">
      <c r="A75" s="4">
        <v>39692</v>
      </c>
      <c r="B75" s="6">
        <v>44.6</v>
      </c>
      <c r="C75" s="5">
        <v>12</v>
      </c>
      <c r="E75" s="10" t="str">
        <f t="shared" si="6"/>
        <v>等賣點</v>
      </c>
      <c r="F75" s="11">
        <f t="shared" si="1"/>
      </c>
      <c r="G75" s="9">
        <f t="shared" si="8"/>
        <v>0</v>
      </c>
      <c r="H75" s="9">
        <f t="shared" si="3"/>
        <v>0</v>
      </c>
      <c r="I75" s="9">
        <f t="shared" si="7"/>
        <v>9.460415001664539E-11</v>
      </c>
      <c r="J75" s="9">
        <f t="shared" si="4"/>
        <v>1.5767358336107564E-13</v>
      </c>
      <c r="K75" s="9">
        <f t="shared" si="10"/>
        <v>28953.737730819885</v>
      </c>
      <c r="L75" s="15">
        <f t="shared" si="9"/>
        <v>1291336.702794567</v>
      </c>
    </row>
    <row r="76" spans="1:12" ht="16.5">
      <c r="A76" s="4">
        <v>39722</v>
      </c>
      <c r="B76" s="6">
        <v>36.54</v>
      </c>
      <c r="C76" s="5">
        <v>12</v>
      </c>
      <c r="E76" s="10" t="str">
        <f t="shared" si="6"/>
        <v>等賣點</v>
      </c>
      <c r="F76" s="11">
        <f t="shared" si="1"/>
      </c>
      <c r="G76" s="9">
        <f t="shared" si="8"/>
        <v>0</v>
      </c>
      <c r="H76" s="9">
        <f t="shared" si="3"/>
        <v>0</v>
      </c>
      <c r="I76" s="9">
        <f t="shared" si="7"/>
        <v>9.476182360000646E-11</v>
      </c>
      <c r="J76" s="9">
        <f t="shared" si="4"/>
        <v>1.5793637266667744E-13</v>
      </c>
      <c r="K76" s="9">
        <f t="shared" si="10"/>
        <v>28953.737730819885</v>
      </c>
      <c r="L76" s="15">
        <f t="shared" si="9"/>
        <v>1057969.5766841585</v>
      </c>
    </row>
    <row r="77" spans="1:12" ht="16.5">
      <c r="A77" s="4">
        <v>39755</v>
      </c>
      <c r="B77" s="6">
        <v>32.13</v>
      </c>
      <c r="C77" s="5">
        <v>11</v>
      </c>
      <c r="E77" s="10" t="str">
        <f t="shared" si="6"/>
        <v>等賣點</v>
      </c>
      <c r="F77" s="11">
        <f t="shared" si="1"/>
      </c>
      <c r="G77" s="9">
        <f t="shared" si="8"/>
        <v>0</v>
      </c>
      <c r="H77" s="9">
        <f t="shared" si="3"/>
        <v>0</v>
      </c>
      <c r="I77" s="9">
        <f t="shared" si="7"/>
        <v>9.491975997267314E-11</v>
      </c>
      <c r="J77" s="9">
        <f t="shared" si="4"/>
        <v>1.5819959995445523E-13</v>
      </c>
      <c r="K77" s="9">
        <f t="shared" si="10"/>
        <v>28953.737730819885</v>
      </c>
      <c r="L77" s="15">
        <f aca="true" t="shared" si="11" ref="L77:L92">I77+K77*B77</f>
        <v>930283.5932912431</v>
      </c>
    </row>
    <row r="78" spans="1:12" ht="16.5">
      <c r="A78" s="4">
        <v>39783</v>
      </c>
      <c r="B78" s="6">
        <v>32.87</v>
      </c>
      <c r="C78" s="5">
        <v>9</v>
      </c>
      <c r="E78" s="10" t="str">
        <f t="shared" si="6"/>
        <v>等賣點</v>
      </c>
      <c r="F78" s="11">
        <f aca="true" t="shared" si="12" ref="F78:F92">IF(AND(E78="等買點",C78&lt;=$B$2),"買入",IF(AND(E78="等賣點",C78&gt;=$B$3),"賣出",""))</f>
      </c>
      <c r="G78" s="9">
        <f t="shared" si="8"/>
        <v>0</v>
      </c>
      <c r="H78" s="9">
        <f aca="true" t="shared" si="13" ref="H78:H92">-G78/B78</f>
        <v>0</v>
      </c>
      <c r="I78" s="9">
        <f t="shared" si="7"/>
        <v>9.507795957262759E-11</v>
      </c>
      <c r="J78" s="9">
        <f aca="true" t="shared" si="14" ref="J78:J92">I78*$B$4/12</f>
        <v>1.5846326595437932E-13</v>
      </c>
      <c r="K78" s="9">
        <f aca="true" t="shared" si="15" ref="K78:K92">K77+H78</f>
        <v>28953.737730819885</v>
      </c>
      <c r="L78" s="15">
        <f t="shared" si="11"/>
        <v>951709.3592120496</v>
      </c>
    </row>
    <row r="79" spans="1:12" ht="16.5">
      <c r="A79" s="4">
        <v>39818</v>
      </c>
      <c r="B79" s="6">
        <v>30.5</v>
      </c>
      <c r="C79" s="5">
        <v>9</v>
      </c>
      <c r="E79" s="10" t="str">
        <f aca="true" t="shared" si="16" ref="E79:E92">IF(F78="買入","等賣點",IF(F78="賣出","等買點",E78))</f>
        <v>等賣點</v>
      </c>
      <c r="F79" s="11">
        <f t="shared" si="12"/>
      </c>
      <c r="G79" s="9">
        <f t="shared" si="8"/>
        <v>0</v>
      </c>
      <c r="H79" s="9">
        <f t="shared" si="13"/>
        <v>0</v>
      </c>
      <c r="I79" s="9">
        <f aca="true" t="shared" si="17" ref="I79:I92">I78+G79+J78</f>
        <v>9.523642283858197E-11</v>
      </c>
      <c r="J79" s="9">
        <f t="shared" si="14"/>
        <v>1.587273713976366E-13</v>
      </c>
      <c r="K79" s="9">
        <f t="shared" si="15"/>
        <v>28953.737730819885</v>
      </c>
      <c r="L79" s="15">
        <f t="shared" si="11"/>
        <v>883089.0007900066</v>
      </c>
    </row>
    <row r="80" spans="1:12" ht="16.5">
      <c r="A80" s="4">
        <v>39846</v>
      </c>
      <c r="B80" s="6">
        <v>33.05</v>
      </c>
      <c r="C80" s="5">
        <v>10</v>
      </c>
      <c r="E80" s="10" t="str">
        <f t="shared" si="16"/>
        <v>等賣點</v>
      </c>
      <c r="F80" s="11">
        <f t="shared" si="12"/>
      </c>
      <c r="G80" s="9">
        <f t="shared" si="8"/>
        <v>0</v>
      </c>
      <c r="H80" s="9">
        <f t="shared" si="13"/>
        <v>0</v>
      </c>
      <c r="I80" s="9">
        <f t="shared" si="17"/>
        <v>9.53951502099796E-11</v>
      </c>
      <c r="J80" s="9">
        <f t="shared" si="14"/>
        <v>1.5899191701663266E-13</v>
      </c>
      <c r="K80" s="9">
        <f t="shared" si="15"/>
        <v>28953.737730819885</v>
      </c>
      <c r="L80" s="15">
        <f t="shared" si="11"/>
        <v>956921.0320035972</v>
      </c>
    </row>
    <row r="81" spans="1:12" ht="16.5">
      <c r="A81" s="4">
        <v>39874</v>
      </c>
      <c r="B81" s="6">
        <v>36.64</v>
      </c>
      <c r="C81" s="5">
        <v>10</v>
      </c>
      <c r="E81" s="10" t="str">
        <f t="shared" si="16"/>
        <v>等賣點</v>
      </c>
      <c r="F81" s="11">
        <f t="shared" si="12"/>
      </c>
      <c r="G81" s="9">
        <f t="shared" si="8"/>
        <v>0</v>
      </c>
      <c r="H81" s="9">
        <f t="shared" si="13"/>
        <v>0</v>
      </c>
      <c r="I81" s="9">
        <f t="shared" si="17"/>
        <v>9.555414212699623E-11</v>
      </c>
      <c r="J81" s="9">
        <f t="shared" si="14"/>
        <v>1.592569035449937E-13</v>
      </c>
      <c r="K81" s="9">
        <f t="shared" si="15"/>
        <v>28953.737730819885</v>
      </c>
      <c r="L81" s="15">
        <f t="shared" si="11"/>
        <v>1060864.9504572407</v>
      </c>
    </row>
    <row r="82" spans="1:12" ht="16.5">
      <c r="A82" s="4">
        <v>39904</v>
      </c>
      <c r="B82" s="6">
        <v>42.15</v>
      </c>
      <c r="C82" s="5">
        <v>11</v>
      </c>
      <c r="E82" s="10" t="str">
        <f t="shared" si="16"/>
        <v>等賣點</v>
      </c>
      <c r="F82" s="11">
        <f t="shared" si="12"/>
      </c>
      <c r="G82" s="9">
        <f t="shared" si="8"/>
        <v>0</v>
      </c>
      <c r="H82" s="9">
        <f t="shared" si="13"/>
        <v>0</v>
      </c>
      <c r="I82" s="9">
        <f t="shared" si="17"/>
        <v>9.571339903054123E-11</v>
      </c>
      <c r="J82" s="9">
        <f t="shared" si="14"/>
        <v>1.5952233171756873E-13</v>
      </c>
      <c r="K82" s="9">
        <f t="shared" si="15"/>
        <v>28953.737730819885</v>
      </c>
      <c r="L82" s="15">
        <f t="shared" si="11"/>
        <v>1220400.045354058</v>
      </c>
    </row>
    <row r="83" spans="1:12" ht="16.5">
      <c r="A83" s="4">
        <v>39937</v>
      </c>
      <c r="B83" s="6">
        <v>48</v>
      </c>
      <c r="C83" s="5">
        <v>12</v>
      </c>
      <c r="E83" s="10" t="str">
        <f t="shared" si="16"/>
        <v>等賣點</v>
      </c>
      <c r="F83" s="11">
        <f t="shared" si="12"/>
      </c>
      <c r="G83" s="9">
        <f t="shared" si="8"/>
        <v>0</v>
      </c>
      <c r="H83" s="9">
        <f t="shared" si="13"/>
        <v>0</v>
      </c>
      <c r="I83" s="9">
        <f t="shared" si="17"/>
        <v>9.58729213622588E-11</v>
      </c>
      <c r="J83" s="9">
        <f t="shared" si="14"/>
        <v>1.5978820227043131E-13</v>
      </c>
      <c r="K83" s="9">
        <f t="shared" si="15"/>
        <v>28953.737730819885</v>
      </c>
      <c r="L83" s="15">
        <f t="shared" si="11"/>
        <v>1389779.4110793546</v>
      </c>
    </row>
    <row r="84" spans="1:12" ht="16.5">
      <c r="A84" s="4">
        <v>39965</v>
      </c>
      <c r="B84" s="6">
        <v>44.46</v>
      </c>
      <c r="C84" s="5">
        <v>17</v>
      </c>
      <c r="E84" s="10" t="str">
        <f t="shared" si="16"/>
        <v>等賣點</v>
      </c>
      <c r="F84" s="11">
        <f t="shared" si="12"/>
      </c>
      <c r="G84" s="9">
        <f t="shared" si="8"/>
        <v>0</v>
      </c>
      <c r="H84" s="9">
        <f t="shared" si="13"/>
        <v>0</v>
      </c>
      <c r="I84" s="9">
        <f t="shared" si="17"/>
        <v>9.603270956452923E-11</v>
      </c>
      <c r="J84" s="9">
        <f t="shared" si="14"/>
        <v>1.6005451594088204E-13</v>
      </c>
      <c r="K84" s="9">
        <f t="shared" si="15"/>
        <v>28953.737730819885</v>
      </c>
      <c r="L84" s="15">
        <f t="shared" si="11"/>
        <v>1287283.179512252</v>
      </c>
    </row>
    <row r="85" spans="1:12" ht="16.5">
      <c r="A85" s="4">
        <v>39995</v>
      </c>
      <c r="B85" s="6">
        <v>49.02</v>
      </c>
      <c r="C85" s="5">
        <v>18</v>
      </c>
      <c r="E85" s="10" t="str">
        <f t="shared" si="16"/>
        <v>等賣點</v>
      </c>
      <c r="F85" s="11">
        <f t="shared" si="12"/>
      </c>
      <c r="G85" s="9">
        <f t="shared" si="8"/>
        <v>0</v>
      </c>
      <c r="H85" s="9">
        <f t="shared" si="13"/>
        <v>0</v>
      </c>
      <c r="I85" s="9">
        <f t="shared" si="17"/>
        <v>9.619276408047012E-11</v>
      </c>
      <c r="J85" s="9">
        <f t="shared" si="14"/>
        <v>1.603212734674502E-13</v>
      </c>
      <c r="K85" s="9">
        <f t="shared" si="15"/>
        <v>28953.737730819885</v>
      </c>
      <c r="L85" s="15">
        <f t="shared" si="11"/>
        <v>1419312.2235647908</v>
      </c>
    </row>
    <row r="86" spans="1:12" ht="16.5">
      <c r="A86" s="4">
        <v>40028</v>
      </c>
      <c r="B86" s="6">
        <v>48.45</v>
      </c>
      <c r="C86" s="5">
        <v>18</v>
      </c>
      <c r="E86" s="10" t="str">
        <f t="shared" si="16"/>
        <v>等賣點</v>
      </c>
      <c r="F86" s="11">
        <f t="shared" si="12"/>
      </c>
      <c r="G86" s="9">
        <f t="shared" si="8"/>
        <v>0</v>
      </c>
      <c r="H86" s="9">
        <f t="shared" si="13"/>
        <v>0</v>
      </c>
      <c r="I86" s="9">
        <f t="shared" si="17"/>
        <v>9.635308535393757E-11</v>
      </c>
      <c r="J86" s="9">
        <f t="shared" si="14"/>
        <v>1.6058847558989595E-13</v>
      </c>
      <c r="K86" s="9">
        <f t="shared" si="15"/>
        <v>28953.737730819885</v>
      </c>
      <c r="L86" s="15">
        <f t="shared" si="11"/>
        <v>1402808.5930582236</v>
      </c>
    </row>
    <row r="87" spans="1:12" ht="16.5">
      <c r="A87" s="4">
        <v>40057</v>
      </c>
      <c r="B87" s="6">
        <v>53.3</v>
      </c>
      <c r="C87" s="5">
        <v>20</v>
      </c>
      <c r="E87" s="10" t="str">
        <f t="shared" si="16"/>
        <v>等賣點</v>
      </c>
      <c r="F87" s="11">
        <f t="shared" si="12"/>
      </c>
      <c r="G87" s="9">
        <f t="shared" si="8"/>
        <v>0</v>
      </c>
      <c r="H87" s="9">
        <f t="shared" si="13"/>
        <v>0</v>
      </c>
      <c r="I87" s="9">
        <f t="shared" si="17"/>
        <v>9.651367382952746E-11</v>
      </c>
      <c r="J87" s="9">
        <f t="shared" si="14"/>
        <v>1.6085612304921243E-13</v>
      </c>
      <c r="K87" s="9">
        <f t="shared" si="15"/>
        <v>28953.737730819885</v>
      </c>
      <c r="L87" s="15">
        <f t="shared" si="11"/>
        <v>1543234.2210526997</v>
      </c>
    </row>
    <row r="88" spans="1:12" ht="16.5">
      <c r="A88" s="4">
        <v>40087</v>
      </c>
      <c r="B88" s="6">
        <v>51.65</v>
      </c>
      <c r="C88" s="5">
        <v>26</v>
      </c>
      <c r="E88" s="10" t="str">
        <f t="shared" si="16"/>
        <v>等賣點</v>
      </c>
      <c r="F88" s="11">
        <f t="shared" si="12"/>
      </c>
      <c r="G88" s="9">
        <f t="shared" si="8"/>
        <v>0</v>
      </c>
      <c r="H88" s="9">
        <f t="shared" si="13"/>
        <v>0</v>
      </c>
      <c r="I88" s="9">
        <f t="shared" si="17"/>
        <v>9.667452995257667E-11</v>
      </c>
      <c r="J88" s="9">
        <f t="shared" si="14"/>
        <v>1.6112421658762776E-13</v>
      </c>
      <c r="K88" s="9">
        <f t="shared" si="15"/>
        <v>28953.737730819885</v>
      </c>
      <c r="L88" s="15">
        <f t="shared" si="11"/>
        <v>1495460.5537968471</v>
      </c>
    </row>
    <row r="89" spans="1:12" ht="16.5">
      <c r="A89" s="4">
        <v>40119</v>
      </c>
      <c r="B89" s="6">
        <v>52.7</v>
      </c>
      <c r="C89" s="5">
        <v>37</v>
      </c>
      <c r="E89" s="10" t="str">
        <f t="shared" si="16"/>
        <v>等賣點</v>
      </c>
      <c r="F89" s="11" t="str">
        <f t="shared" si="12"/>
        <v>賣出</v>
      </c>
      <c r="G89" s="9">
        <f t="shared" si="8"/>
        <v>1525861.978414208</v>
      </c>
      <c r="H89" s="9">
        <f t="shared" si="13"/>
        <v>-28953.737730819885</v>
      </c>
      <c r="I89" s="9">
        <f t="shared" si="17"/>
        <v>1525861.978414208</v>
      </c>
      <c r="J89" s="9">
        <f t="shared" si="14"/>
        <v>2543.103297357013</v>
      </c>
      <c r="K89" s="9">
        <f t="shared" si="15"/>
        <v>0</v>
      </c>
      <c r="L89" s="15">
        <f t="shared" si="11"/>
        <v>1525861.978414208</v>
      </c>
    </row>
    <row r="90" spans="1:12" ht="16.5">
      <c r="A90" s="4">
        <v>40148</v>
      </c>
      <c r="B90" s="6">
        <v>56.45</v>
      </c>
      <c r="C90" s="5">
        <v>37</v>
      </c>
      <c r="E90" s="10" t="str">
        <f t="shared" si="16"/>
        <v>等買點</v>
      </c>
      <c r="F90" s="11">
        <f t="shared" si="12"/>
      </c>
      <c r="G90" s="9">
        <f t="shared" si="8"/>
        <v>0</v>
      </c>
      <c r="H90" s="9">
        <f t="shared" si="13"/>
        <v>0</v>
      </c>
      <c r="I90" s="9">
        <f t="shared" si="17"/>
        <v>1528405.081711565</v>
      </c>
      <c r="J90" s="9">
        <f t="shared" si="14"/>
        <v>2547.341802852608</v>
      </c>
      <c r="K90" s="9">
        <f t="shared" si="15"/>
        <v>0</v>
      </c>
      <c r="L90" s="15">
        <f t="shared" si="11"/>
        <v>1528405.081711565</v>
      </c>
    </row>
    <row r="91" spans="1:12" ht="16.5">
      <c r="A91" s="4">
        <v>40182</v>
      </c>
      <c r="B91" s="6">
        <v>53</v>
      </c>
      <c r="C91" s="5">
        <v>38</v>
      </c>
      <c r="E91" s="10" t="str">
        <f t="shared" si="16"/>
        <v>等買點</v>
      </c>
      <c r="F91" s="11">
        <f t="shared" si="12"/>
      </c>
      <c r="G91" s="9">
        <f t="shared" si="8"/>
        <v>0</v>
      </c>
      <c r="H91" s="9">
        <f t="shared" si="13"/>
        <v>0</v>
      </c>
      <c r="I91" s="9">
        <f t="shared" si="17"/>
        <v>1530952.4235144176</v>
      </c>
      <c r="J91" s="9">
        <f t="shared" si="14"/>
        <v>2551.5873725240294</v>
      </c>
      <c r="K91" s="9">
        <f t="shared" si="15"/>
        <v>0</v>
      </c>
      <c r="L91" s="15">
        <f t="shared" si="11"/>
        <v>1530952.4235144176</v>
      </c>
    </row>
    <row r="92" spans="1:12" ht="16.5">
      <c r="A92" s="4">
        <v>40210</v>
      </c>
      <c r="B92" s="6">
        <v>51.55</v>
      </c>
      <c r="C92" s="5">
        <v>38</v>
      </c>
      <c r="E92" s="10" t="str">
        <f t="shared" si="16"/>
        <v>等買點</v>
      </c>
      <c r="F92" s="11">
        <f t="shared" si="12"/>
      </c>
      <c r="G92" s="9">
        <f>IF(F92="買入",-(I91+J91),IF(F92="賣出",B92*K91,0))</f>
        <v>0</v>
      </c>
      <c r="H92" s="9">
        <f t="shared" si="13"/>
        <v>0</v>
      </c>
      <c r="I92" s="9">
        <f t="shared" si="17"/>
        <v>1533504.0108869416</v>
      </c>
      <c r="J92" s="9">
        <f t="shared" si="14"/>
        <v>2555.840018144903</v>
      </c>
      <c r="K92" s="9">
        <f t="shared" si="15"/>
        <v>0</v>
      </c>
      <c r="L92" s="15">
        <f t="shared" si="11"/>
        <v>1533504.0108869416</v>
      </c>
    </row>
  </sheetData>
  <sheetProtection selectLockedCells="1"/>
  <conditionalFormatting sqref="A13:C92">
    <cfRule type="expression" priority="1" dxfId="0" stopIfTrue="1">
      <formula>AND($F13="買入")</formula>
    </cfRule>
    <cfRule type="expression" priority="2" dxfId="1" stopIfTrue="1">
      <formula>AND($F13="賣出")</formula>
    </cfRule>
  </conditionalFormatting>
  <conditionalFormatting sqref="E13:E92">
    <cfRule type="cellIs" priority="3" dxfId="2" operator="equal" stopIfTrue="1">
      <formula>"等賣點"</formula>
    </cfRule>
  </conditionalFormatting>
  <hyperlinks>
    <hyperlink ref="A8" r:id="rId1" display="怪老子理財"/>
  </hyperlinks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2010-04-04T01:27:02Z</dcterms:created>
  <dcterms:modified xsi:type="dcterms:W3CDTF">2010-04-06T02:10:28Z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