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36" windowHeight="8628"/>
  </bookViews>
  <sheets>
    <sheet name="永和滷味" sheetId="6" r:id="rId1"/>
    <sheet name="統計資料" sheetId="8" r:id="rId2"/>
    <sheet name="說明" sheetId="9" r:id="rId3"/>
  </sheets>
  <externalReferences>
    <externalReference r:id="rId4"/>
  </externalReferences>
  <definedNames>
    <definedName name="平均到達人數">永和滷味!$B$3</definedName>
    <definedName name="平均服務人數">永和滷味!$B$4</definedName>
    <definedName name="放棄門檻">永和滷味!$B$5</definedName>
    <definedName name="放棄總數">永和滷味!$B$7</definedName>
    <definedName name="基準時間">永和滷味!$B$2</definedName>
    <definedName name="營業起始時間">永和滷味!$B$1</definedName>
  </definedNames>
  <calcPr calcId="125725"/>
</workbook>
</file>

<file path=xl/calcChain.xml><?xml version="1.0" encoding="utf-8"?>
<calcChain xmlns="http://schemas.openxmlformats.org/spreadsheetml/2006/main">
  <c r="F16" i="6"/>
  <c r="B3" i="8"/>
  <c r="B4" i="6" s="1"/>
  <c r="B2" i="8"/>
  <c r="C1"/>
  <c r="B1"/>
  <c r="C2"/>
  <c r="J16" i="6" l="1"/>
  <c r="C3" i="8"/>
  <c r="B3" i="6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B18" l="1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6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C16" l="1"/>
  <c r="H16" s="1"/>
  <c r="C17" l="1"/>
  <c r="E17" s="1"/>
  <c r="D17" l="1"/>
  <c r="C18"/>
  <c r="I16"/>
  <c r="H17" s="1"/>
  <c r="G16"/>
  <c r="F17" l="1"/>
  <c r="E18"/>
  <c r="G17"/>
  <c r="C19"/>
  <c r="D18" l="1"/>
  <c r="F18" s="1"/>
  <c r="C20"/>
  <c r="J17" l="1"/>
  <c r="I17" s="1"/>
  <c r="H18" s="1"/>
  <c r="E19" s="1"/>
  <c r="D19" s="1"/>
  <c r="C21"/>
  <c r="G18" l="1"/>
  <c r="C22"/>
  <c r="C23" l="1"/>
  <c r="C24" s="1"/>
  <c r="C25" l="1"/>
  <c r="C26" l="1"/>
  <c r="C27" l="1"/>
  <c r="C28" l="1"/>
  <c r="C29" l="1"/>
  <c r="C30" l="1"/>
  <c r="C31" l="1"/>
  <c r="C32" l="1"/>
  <c r="C33" l="1"/>
  <c r="C34" l="1"/>
  <c r="C35" l="1"/>
  <c r="C36" l="1"/>
  <c r="C37" l="1"/>
  <c r="C38" l="1"/>
  <c r="C39" l="1"/>
  <c r="C40" l="1"/>
  <c r="C41" l="1"/>
  <c r="C42" l="1"/>
  <c r="C43" l="1"/>
  <c r="C44" l="1"/>
  <c r="C45" l="1"/>
  <c r="C46" l="1"/>
  <c r="C47" l="1"/>
  <c r="C48" l="1"/>
  <c r="C49" l="1"/>
  <c r="C50" l="1"/>
  <c r="C51" l="1"/>
  <c r="C52" l="1"/>
  <c r="C53" l="1"/>
  <c r="C54" l="1"/>
  <c r="C55" l="1"/>
  <c r="C56" l="1"/>
  <c r="C57" l="1"/>
  <c r="C58" l="1"/>
  <c r="C59" l="1"/>
  <c r="C60" l="1"/>
  <c r="C61" l="1"/>
  <c r="C62" l="1"/>
  <c r="C63" l="1"/>
  <c r="C64" l="1"/>
  <c r="C65" l="1"/>
  <c r="C66" l="1"/>
  <c r="C67" l="1"/>
  <c r="C68" l="1"/>
  <c r="C69" l="1"/>
  <c r="C70" l="1"/>
  <c r="C71" l="1"/>
  <c r="C72" l="1"/>
  <c r="C73" l="1"/>
  <c r="C74" l="1"/>
  <c r="C75" l="1"/>
  <c r="C76" l="1"/>
  <c r="C77" l="1"/>
  <c r="C78" l="1"/>
  <c r="C79" l="1"/>
  <c r="C80" l="1"/>
  <c r="C81" l="1"/>
  <c r="C82" l="1"/>
  <c r="C83" l="1"/>
  <c r="C84" l="1"/>
  <c r="C85" l="1"/>
  <c r="C86" l="1"/>
  <c r="C87" l="1"/>
  <c r="C88" l="1"/>
  <c r="C89" l="1"/>
  <c r="C90" l="1"/>
  <c r="C91" l="1"/>
  <c r="C92" l="1"/>
  <c r="C93" l="1"/>
  <c r="C94" l="1"/>
  <c r="C95" l="1"/>
  <c r="C96" l="1"/>
  <c r="C97" l="1"/>
  <c r="C98" l="1"/>
  <c r="C99" l="1"/>
  <c r="C100" l="1"/>
  <c r="C101" l="1"/>
  <c r="C102" l="1"/>
  <c r="C103" l="1"/>
  <c r="C104" l="1"/>
  <c r="C105" l="1"/>
  <c r="C106" l="1"/>
  <c r="C107" l="1"/>
  <c r="C108" l="1"/>
  <c r="C109" l="1"/>
  <c r="C110" l="1"/>
  <c r="C111" l="1"/>
  <c r="C112" l="1"/>
  <c r="C113" l="1"/>
  <c r="C114" l="1"/>
  <c r="C115" l="1"/>
  <c r="J18" l="1"/>
  <c r="I18" s="1"/>
  <c r="H19" s="1"/>
  <c r="E20" s="1"/>
  <c r="F19"/>
  <c r="D20" l="1"/>
  <c r="F20" s="1"/>
  <c r="G19"/>
  <c r="J19" l="1"/>
  <c r="I19" s="1"/>
  <c r="H20" s="1"/>
  <c r="G20" l="1"/>
  <c r="E21"/>
  <c r="D21" l="1"/>
  <c r="F21" s="1"/>
  <c r="J20"/>
  <c r="I20" s="1"/>
  <c r="H21" s="1"/>
  <c r="G21" l="1"/>
  <c r="E22"/>
  <c r="D22" s="1"/>
  <c r="F22" l="1"/>
  <c r="J21"/>
  <c r="I21" s="1"/>
  <c r="H22" s="1"/>
  <c r="G22" l="1"/>
  <c r="E23"/>
  <c r="D23" l="1"/>
  <c r="F23" s="1"/>
  <c r="J22"/>
  <c r="I22" s="1"/>
  <c r="H23" s="1"/>
  <c r="G23" l="1"/>
  <c r="E24"/>
  <c r="D24" s="1"/>
  <c r="F24" l="1"/>
  <c r="J23"/>
  <c r="I23" s="1"/>
  <c r="H24" s="1"/>
  <c r="E25" s="1"/>
  <c r="D25" l="1"/>
  <c r="F25" s="1"/>
  <c r="J24"/>
  <c r="I24" s="1"/>
  <c r="H25" s="1"/>
  <c r="G24"/>
  <c r="G25" l="1"/>
  <c r="E26"/>
  <c r="J25"/>
  <c r="I25" s="1"/>
  <c r="H26" s="1"/>
  <c r="D26" l="1"/>
  <c r="F26" s="1"/>
  <c r="G26"/>
  <c r="E27"/>
  <c r="D27" l="1"/>
  <c r="F27" s="1"/>
  <c r="J26"/>
  <c r="I26" s="1"/>
  <c r="H27" s="1"/>
  <c r="J27" l="1"/>
  <c r="I27" s="1"/>
  <c r="H28" s="1"/>
  <c r="E29" s="1"/>
  <c r="G27"/>
  <c r="E28"/>
  <c r="D28" l="1"/>
  <c r="F28" s="1"/>
  <c r="D29" s="1"/>
  <c r="F29" s="1"/>
  <c r="G28"/>
  <c r="J28" l="1"/>
  <c r="I28" s="1"/>
  <c r="H29" s="1"/>
  <c r="G29" l="1"/>
  <c r="E30"/>
  <c r="J29"/>
  <c r="I29" s="1"/>
  <c r="H30" s="1"/>
  <c r="E31" s="1"/>
  <c r="D30" l="1"/>
  <c r="F30" s="1"/>
  <c r="D31" s="1"/>
  <c r="F31" s="1"/>
  <c r="G30"/>
  <c r="J30" l="1"/>
  <c r="I30" s="1"/>
  <c r="H31" s="1"/>
  <c r="E32" s="1"/>
  <c r="D32" s="1"/>
  <c r="F32" l="1"/>
  <c r="G31"/>
  <c r="J31"/>
  <c r="I31" s="1"/>
  <c r="H32" s="1"/>
  <c r="G32" l="1"/>
  <c r="E33"/>
  <c r="J32"/>
  <c r="I32" s="1"/>
  <c r="H33" s="1"/>
  <c r="D33" l="1"/>
  <c r="F33" s="1"/>
  <c r="G33"/>
  <c r="E34"/>
  <c r="D34" l="1"/>
  <c r="F34" s="1"/>
  <c r="J33"/>
  <c r="I33" s="1"/>
  <c r="H34" s="1"/>
  <c r="E35" s="1"/>
  <c r="D35" l="1"/>
  <c r="F35" s="1"/>
  <c r="J34"/>
  <c r="I34" s="1"/>
  <c r="H35" s="1"/>
  <c r="E36" s="1"/>
  <c r="G34"/>
  <c r="D36" l="1"/>
  <c r="F36" s="1"/>
  <c r="G35"/>
  <c r="J35"/>
  <c r="I35" s="1"/>
  <c r="H36" s="1"/>
  <c r="E37" s="1"/>
  <c r="D37" l="1"/>
  <c r="F37" s="1"/>
  <c r="G36"/>
  <c r="J36"/>
  <c r="I36" s="1"/>
  <c r="H37" s="1"/>
  <c r="G37" l="1"/>
  <c r="E38"/>
  <c r="J37"/>
  <c r="I37" s="1"/>
  <c r="H38" s="1"/>
  <c r="D38" l="1"/>
  <c r="F38" s="1"/>
  <c r="G38"/>
  <c r="E39"/>
  <c r="D39" l="1"/>
  <c r="F39" s="1"/>
  <c r="J38"/>
  <c r="I38" s="1"/>
  <c r="H39" s="1"/>
  <c r="J39" l="1"/>
  <c r="I39" s="1"/>
  <c r="H40" s="1"/>
  <c r="E41" s="1"/>
  <c r="G39"/>
  <c r="E40"/>
  <c r="D40" l="1"/>
  <c r="F40" s="1"/>
  <c r="D41" s="1"/>
  <c r="F41" s="1"/>
  <c r="G40"/>
  <c r="J40" l="1"/>
  <c r="I40" s="1"/>
  <c r="H41" s="1"/>
  <c r="G41" l="1"/>
  <c r="E42"/>
  <c r="J41"/>
  <c r="I41" s="1"/>
  <c r="H42" s="1"/>
  <c r="E43" s="1"/>
  <c r="D42" l="1"/>
  <c r="F42" s="1"/>
  <c r="D43" s="1"/>
  <c r="F43" s="1"/>
  <c r="G42"/>
  <c r="J42" l="1"/>
  <c r="I42" s="1"/>
  <c r="H43" s="1"/>
  <c r="E44" s="1"/>
  <c r="D44" s="1"/>
  <c r="F44" l="1"/>
  <c r="G43"/>
  <c r="J43"/>
  <c r="I43" s="1"/>
  <c r="H44" s="1"/>
  <c r="E45" s="1"/>
  <c r="D45" s="1"/>
  <c r="F45" l="1"/>
  <c r="J44"/>
  <c r="I44" s="1"/>
  <c r="H45" s="1"/>
  <c r="E46" s="1"/>
  <c r="G44"/>
  <c r="D46" l="1"/>
  <c r="F46" s="1"/>
  <c r="J45"/>
  <c r="I45" s="1"/>
  <c r="H46" s="1"/>
  <c r="E47" s="1"/>
  <c r="G45"/>
  <c r="D47" l="1"/>
  <c r="F47" s="1"/>
  <c r="G46"/>
  <c r="J46"/>
  <c r="I46" s="1"/>
  <c r="H47" s="1"/>
  <c r="E48" s="1"/>
  <c r="D48" l="1"/>
  <c r="F48" s="1"/>
  <c r="G47"/>
  <c r="J47" l="1"/>
  <c r="I47" s="1"/>
  <c r="H48" s="1"/>
  <c r="E49" s="1"/>
  <c r="J48"/>
  <c r="D49" l="1"/>
  <c r="F49" s="1"/>
  <c r="J49" s="1"/>
  <c r="G48"/>
  <c r="I48"/>
  <c r="H49" s="1"/>
  <c r="E50" s="1"/>
  <c r="D50" l="1"/>
  <c r="F50" s="1"/>
  <c r="J50" s="1"/>
  <c r="G49"/>
  <c r="I49"/>
  <c r="H50" s="1"/>
  <c r="E51" s="1"/>
  <c r="D51" l="1"/>
  <c r="F51" s="1"/>
  <c r="J51" s="1"/>
  <c r="G50"/>
  <c r="I50"/>
  <c r="H51" s="1"/>
  <c r="E52" s="1"/>
  <c r="D52" l="1"/>
  <c r="F52" s="1"/>
  <c r="J52" s="1"/>
  <c r="I51"/>
  <c r="H52" s="1"/>
  <c r="G52" s="1"/>
  <c r="G51"/>
  <c r="E53"/>
  <c r="D53" l="1"/>
  <c r="F53" s="1"/>
  <c r="J53" s="1"/>
  <c r="I52"/>
  <c r="H53" s="1"/>
  <c r="G53" s="1"/>
  <c r="E54" l="1"/>
  <c r="D54" s="1"/>
  <c r="F54" s="1"/>
  <c r="I53"/>
  <c r="H54" s="1"/>
  <c r="E55" s="1"/>
  <c r="D55" l="1"/>
  <c r="F55" s="1"/>
  <c r="G54"/>
  <c r="J54"/>
  <c r="I54" s="1"/>
  <c r="H55" s="1"/>
  <c r="E56" s="1"/>
  <c r="D56" l="1"/>
  <c r="F56" s="1"/>
  <c r="G55"/>
  <c r="J55"/>
  <c r="I55" s="1"/>
  <c r="H56" s="1"/>
  <c r="E57" s="1"/>
  <c r="D57" l="1"/>
  <c r="F57" s="1"/>
  <c r="G56"/>
  <c r="J56"/>
  <c r="I56" s="1"/>
  <c r="H57" s="1"/>
  <c r="E58" s="1"/>
  <c r="D58" l="1"/>
  <c r="F58" s="1"/>
  <c r="G57"/>
  <c r="J57"/>
  <c r="I57" s="1"/>
  <c r="H58" s="1"/>
  <c r="E59" s="1"/>
  <c r="D59" l="1"/>
  <c r="F59" s="1"/>
  <c r="G58"/>
  <c r="J58"/>
  <c r="I58" s="1"/>
  <c r="H59" s="1"/>
  <c r="E60" s="1"/>
  <c r="D60" l="1"/>
  <c r="F60" s="1"/>
  <c r="G59"/>
  <c r="J59"/>
  <c r="I59" s="1"/>
  <c r="H60" s="1"/>
  <c r="J60" l="1"/>
  <c r="I60" s="1"/>
  <c r="H61" s="1"/>
  <c r="E62" s="1"/>
  <c r="G60"/>
  <c r="E61"/>
  <c r="D61" l="1"/>
  <c r="F61" s="1"/>
  <c r="D62" s="1"/>
  <c r="F62" s="1"/>
  <c r="G61"/>
  <c r="J61" l="1"/>
  <c r="I61" s="1"/>
  <c r="H62" s="1"/>
  <c r="G62" l="1"/>
  <c r="E63"/>
  <c r="J62"/>
  <c r="I62" s="1"/>
  <c r="H63" s="1"/>
  <c r="D63" l="1"/>
  <c r="F63" s="1"/>
  <c r="G63"/>
  <c r="E64"/>
  <c r="D64" l="1"/>
  <c r="F64" s="1"/>
  <c r="J63"/>
  <c r="I63" s="1"/>
  <c r="H64" s="1"/>
  <c r="J64" l="1"/>
  <c r="I64" s="1"/>
  <c r="H65" s="1"/>
  <c r="G64"/>
  <c r="E65"/>
  <c r="D65" l="1"/>
  <c r="F65" s="1"/>
  <c r="G65"/>
  <c r="E66"/>
  <c r="D66" l="1"/>
  <c r="F66" s="1"/>
  <c r="J65"/>
  <c r="I65" s="1"/>
  <c r="H66" s="1"/>
  <c r="J66" l="1"/>
  <c r="I66" s="1"/>
  <c r="H67" s="1"/>
  <c r="G66"/>
  <c r="E67"/>
  <c r="D67" l="1"/>
  <c r="F67" s="1"/>
  <c r="G67"/>
  <c r="E68"/>
  <c r="D68" l="1"/>
  <c r="F68" s="1"/>
  <c r="J67"/>
  <c r="I67" s="1"/>
  <c r="H68" s="1"/>
  <c r="J68" l="1"/>
  <c r="I68" s="1"/>
  <c r="H69" s="1"/>
  <c r="E70" s="1"/>
  <c r="G68"/>
  <c r="E69"/>
  <c r="D69" l="1"/>
  <c r="F69" s="1"/>
  <c r="D70" s="1"/>
  <c r="F70" s="1"/>
  <c r="G69"/>
  <c r="J69" l="1"/>
  <c r="I69" s="1"/>
  <c r="H70" s="1"/>
  <c r="J70" l="1"/>
  <c r="I70" s="1"/>
  <c r="H71" s="1"/>
  <c r="E72" s="1"/>
  <c r="G70"/>
  <c r="E71"/>
  <c r="D71" l="1"/>
  <c r="F71" s="1"/>
  <c r="D72" s="1"/>
  <c r="F72" s="1"/>
  <c r="G71"/>
  <c r="J71" l="1"/>
  <c r="I71" s="1"/>
  <c r="H72" s="1"/>
  <c r="E73" s="1"/>
  <c r="D73" s="1"/>
  <c r="F73" l="1"/>
  <c r="G72"/>
  <c r="J72"/>
  <c r="I72" s="1"/>
  <c r="H73" s="1"/>
  <c r="E74" s="1"/>
  <c r="D74" s="1"/>
  <c r="F74" l="1"/>
  <c r="G73"/>
  <c r="J73"/>
  <c r="I73" s="1"/>
  <c r="H74" s="1"/>
  <c r="E75" s="1"/>
  <c r="D75" s="1"/>
  <c r="F75" l="1"/>
  <c r="J74"/>
  <c r="I74" s="1"/>
  <c r="H75" s="1"/>
  <c r="E76" s="1"/>
  <c r="G74"/>
  <c r="D76" l="1"/>
  <c r="F76" s="1"/>
  <c r="J75"/>
  <c r="I75" s="1"/>
  <c r="H76" s="1"/>
  <c r="E77" s="1"/>
  <c r="G75"/>
  <c r="D77" l="1"/>
  <c r="F77" s="1"/>
  <c r="J76"/>
  <c r="G76"/>
  <c r="I76"/>
  <c r="H77" s="1"/>
  <c r="E78" s="1"/>
  <c r="D78" l="1"/>
  <c r="F78" s="1"/>
  <c r="J77"/>
  <c r="G77"/>
  <c r="I77"/>
  <c r="H78" s="1"/>
  <c r="E79" s="1"/>
  <c r="D79" l="1"/>
  <c r="F79" s="1"/>
  <c r="J78"/>
  <c r="G78"/>
  <c r="I78"/>
  <c r="H79" s="1"/>
  <c r="J79" l="1"/>
  <c r="I79" s="1"/>
  <c r="H80" s="1"/>
  <c r="G79"/>
  <c r="E80"/>
  <c r="D80" l="1"/>
  <c r="F80" s="1"/>
  <c r="G80"/>
  <c r="E81"/>
  <c r="D81" l="1"/>
  <c r="F81" s="1"/>
  <c r="J80"/>
  <c r="I80" s="1"/>
  <c r="H81" s="1"/>
  <c r="J81" l="1"/>
  <c r="I81" s="1"/>
  <c r="H82" s="1"/>
  <c r="G81"/>
  <c r="E82"/>
  <c r="D82" l="1"/>
  <c r="F82" s="1"/>
  <c r="G82"/>
  <c r="E83"/>
  <c r="D83" l="1"/>
  <c r="F83" s="1"/>
  <c r="J82"/>
  <c r="I82" s="1"/>
  <c r="H83" s="1"/>
  <c r="E84" l="1"/>
  <c r="J83"/>
  <c r="I83" s="1"/>
  <c r="H84" s="1"/>
  <c r="G83"/>
  <c r="D84" l="1"/>
  <c r="F84" s="1"/>
  <c r="J84" s="1"/>
  <c r="I84" s="1"/>
  <c r="H85" s="1"/>
  <c r="E86" s="1"/>
  <c r="E85"/>
  <c r="G84"/>
  <c r="D85" l="1"/>
  <c r="F85" s="1"/>
  <c r="D86" s="1"/>
  <c r="F86" s="1"/>
  <c r="G85"/>
  <c r="J85" l="1"/>
  <c r="I85" s="1"/>
  <c r="H86" s="1"/>
  <c r="G86" s="1"/>
  <c r="J86"/>
  <c r="I86" l="1"/>
  <c r="H87" s="1"/>
  <c r="E88" s="1"/>
  <c r="E87"/>
  <c r="G87" l="1"/>
  <c r="D87"/>
  <c r="F87" s="1"/>
  <c r="D88" l="1"/>
  <c r="F88" s="1"/>
  <c r="J88" s="1"/>
  <c r="J87"/>
  <c r="I87" s="1"/>
  <c r="H88" s="1"/>
  <c r="G88" s="1"/>
  <c r="E89" l="1"/>
  <c r="I88"/>
  <c r="H89" s="1"/>
  <c r="E90" s="1"/>
  <c r="D89"/>
  <c r="F89" s="1"/>
  <c r="G89"/>
  <c r="D90" l="1"/>
  <c r="F90" s="1"/>
  <c r="J89"/>
  <c r="I89" s="1"/>
  <c r="H90" s="1"/>
  <c r="J90" l="1"/>
  <c r="I90" s="1"/>
  <c r="H91" s="1"/>
  <c r="G90"/>
  <c r="E91"/>
  <c r="D91" l="1"/>
  <c r="F91" s="1"/>
  <c r="G91"/>
  <c r="E92"/>
  <c r="D92" l="1"/>
  <c r="F92" s="1"/>
  <c r="J91"/>
  <c r="I91" s="1"/>
  <c r="H92" s="1"/>
  <c r="J92" l="1"/>
  <c r="I92" s="1"/>
  <c r="H93" s="1"/>
  <c r="G92"/>
  <c r="E93"/>
  <c r="D93" l="1"/>
  <c r="F93" s="1"/>
  <c r="G93"/>
  <c r="E94"/>
  <c r="D94" l="1"/>
  <c r="F94" s="1"/>
  <c r="J93"/>
  <c r="I93" s="1"/>
  <c r="H94" s="1"/>
  <c r="J94" l="1"/>
  <c r="I94" s="1"/>
  <c r="H95" s="1"/>
  <c r="G94"/>
  <c r="E95"/>
  <c r="D95" s="1"/>
  <c r="F95" l="1"/>
  <c r="G95"/>
  <c r="E96"/>
  <c r="D96" s="1"/>
  <c r="F96" l="1"/>
  <c r="J95"/>
  <c r="I95" s="1"/>
  <c r="H96" s="1"/>
  <c r="J96" l="1"/>
  <c r="I96" s="1"/>
  <c r="H97" s="1"/>
  <c r="G96"/>
  <c r="E97"/>
  <c r="D97" l="1"/>
  <c r="F97" s="1"/>
  <c r="G97"/>
  <c r="E98"/>
  <c r="D98" l="1"/>
  <c r="F98" s="1"/>
  <c r="J97"/>
  <c r="I97" s="1"/>
  <c r="H98" s="1"/>
  <c r="J98" l="1"/>
  <c r="I98" s="1"/>
  <c r="H99" s="1"/>
  <c r="G98"/>
  <c r="E99"/>
  <c r="D99" l="1"/>
  <c r="F99" s="1"/>
  <c r="G99"/>
  <c r="E100"/>
  <c r="D100" l="1"/>
  <c r="F100" s="1"/>
  <c r="J99"/>
  <c r="I99" s="1"/>
  <c r="H100" s="1"/>
  <c r="J100" l="1"/>
  <c r="I100" s="1"/>
  <c r="H101" s="1"/>
  <c r="G100"/>
  <c r="E101"/>
  <c r="D101" l="1"/>
  <c r="F101" s="1"/>
  <c r="E102"/>
  <c r="G101"/>
  <c r="D102" l="1"/>
  <c r="F102" s="1"/>
  <c r="J101"/>
  <c r="I101" s="1"/>
  <c r="H102" s="1"/>
  <c r="E103" l="1"/>
  <c r="G102"/>
  <c r="J102"/>
  <c r="I102" s="1"/>
  <c r="H103" s="1"/>
  <c r="E104" s="1"/>
  <c r="D103" l="1"/>
  <c r="F103" s="1"/>
  <c r="G103"/>
  <c r="J103" l="1"/>
  <c r="I103" s="1"/>
  <c r="H104" s="1"/>
  <c r="E105" s="1"/>
  <c r="D104"/>
  <c r="F104" s="1"/>
  <c r="J104" s="1"/>
  <c r="G104"/>
  <c r="I104" l="1"/>
  <c r="H105" s="1"/>
  <c r="E106" s="1"/>
  <c r="D105"/>
  <c r="F105" s="1"/>
  <c r="G105"/>
  <c r="D106" l="1"/>
  <c r="F106" s="1"/>
  <c r="J105"/>
  <c r="I105" s="1"/>
  <c r="H106" s="1"/>
  <c r="E107" s="1"/>
  <c r="D107" l="1"/>
  <c r="F107" s="1"/>
  <c r="J106"/>
  <c r="I106" s="1"/>
  <c r="H107" s="1"/>
  <c r="G106"/>
  <c r="G107" l="1"/>
  <c r="E108"/>
  <c r="J107"/>
  <c r="I107" s="1"/>
  <c r="H108" s="1"/>
  <c r="E109" s="1"/>
  <c r="D108" l="1"/>
  <c r="F108" s="1"/>
  <c r="D109" s="1"/>
  <c r="F109" s="1"/>
  <c r="G108"/>
  <c r="J108" l="1"/>
  <c r="I108" s="1"/>
  <c r="H109" s="1"/>
  <c r="J109" l="1"/>
  <c r="I109" s="1"/>
  <c r="H110" s="1"/>
  <c r="G109"/>
  <c r="E110"/>
  <c r="D110" l="1"/>
  <c r="F110" s="1"/>
  <c r="G110"/>
  <c r="E111"/>
  <c r="D111" l="1"/>
  <c r="F111" s="1"/>
  <c r="J110"/>
  <c r="I110" s="1"/>
  <c r="H111" s="1"/>
  <c r="J111" l="1"/>
  <c r="I111" s="1"/>
  <c r="H112" s="1"/>
  <c r="G111"/>
  <c r="E112"/>
  <c r="D112" l="1"/>
  <c r="F112" s="1"/>
  <c r="G112"/>
  <c r="E113"/>
  <c r="D113" l="1"/>
  <c r="F113" s="1"/>
  <c r="J112"/>
  <c r="I112" s="1"/>
  <c r="H113" s="1"/>
  <c r="J113" l="1"/>
  <c r="I113" s="1"/>
  <c r="H114" s="1"/>
  <c r="G113"/>
  <c r="E114"/>
  <c r="D114" l="1"/>
  <c r="F114" s="1"/>
  <c r="G114"/>
  <c r="E115"/>
  <c r="D115" l="1"/>
  <c r="J114"/>
  <c r="I114" s="1"/>
  <c r="H115" s="1"/>
  <c r="F115" l="1"/>
  <c r="B6"/>
  <c r="G115"/>
  <c r="J115" l="1"/>
  <c r="I115" s="1"/>
  <c r="B7"/>
</calcChain>
</file>

<file path=xl/sharedStrings.xml><?xml version="1.0" encoding="utf-8"?>
<sst xmlns="http://schemas.openxmlformats.org/spreadsheetml/2006/main" count="25" uniqueCount="25">
  <si>
    <t>客戶編號</t>
    <phoneticPr fontId="1" type="noConversion"/>
  </si>
  <si>
    <t>到達區間</t>
    <phoneticPr fontId="1" type="noConversion"/>
  </si>
  <si>
    <t>到達時間</t>
    <phoneticPr fontId="1" type="noConversion"/>
  </si>
  <si>
    <t>開始服務</t>
    <phoneticPr fontId="1" type="noConversion"/>
  </si>
  <si>
    <t>結束服務</t>
    <phoneticPr fontId="1" type="noConversion"/>
  </si>
  <si>
    <t>服務時間</t>
    <phoneticPr fontId="1" type="noConversion"/>
  </si>
  <si>
    <t>營業起始時間</t>
    <phoneticPr fontId="1" type="noConversion"/>
  </si>
  <si>
    <t>等候時間</t>
    <phoneticPr fontId="1" type="noConversion"/>
  </si>
  <si>
    <t>放棄</t>
    <phoneticPr fontId="1" type="noConversion"/>
  </si>
  <si>
    <t>放棄門檻</t>
    <phoneticPr fontId="1" type="noConversion"/>
  </si>
  <si>
    <t>服務中</t>
    <phoneticPr fontId="1" type="noConversion"/>
  </si>
  <si>
    <t>放棄總數</t>
    <phoneticPr fontId="1" type="noConversion"/>
  </si>
  <si>
    <t>客戶到達時間</t>
  </si>
  <si>
    <t>分</t>
    <phoneticPr fontId="1" type="noConversion"/>
  </si>
  <si>
    <t>基準時間</t>
    <phoneticPr fontId="1" type="noConversion"/>
  </si>
  <si>
    <t>shift+F9再一次</t>
    <phoneticPr fontId="1" type="noConversion"/>
  </si>
  <si>
    <t>分鐘數</t>
    <phoneticPr fontId="1" type="noConversion"/>
  </si>
  <si>
    <t>平均每5分鐘</t>
    <phoneticPr fontId="1" type="noConversion"/>
  </si>
  <si>
    <t>服務時間</t>
    <phoneticPr fontId="1" type="noConversion"/>
  </si>
  <si>
    <t>到達/服務人數</t>
    <phoneticPr fontId="1" type="noConversion"/>
  </si>
  <si>
    <t>排隊人數</t>
    <phoneticPr fontId="1" type="noConversion"/>
  </si>
  <si>
    <t>最多排隊人數</t>
    <phoneticPr fontId="1" type="noConversion"/>
  </si>
  <si>
    <t>平均到達人數</t>
    <phoneticPr fontId="1" type="noConversion"/>
  </si>
  <si>
    <t>平均服務人數</t>
    <phoneticPr fontId="1" type="noConversion"/>
  </si>
  <si>
    <t>怪老子理財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</si>
</sst>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h:mm:ss;@"/>
    <numFmt numFmtId="177" formatCode="0.00_);[Red]\(0.00\)"/>
    <numFmt numFmtId="190" formatCode="0.000_ 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u/>
      <sz val="10.199999999999999"/>
      <color theme="1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2" borderId="1" xfId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21" fontId="0" fillId="4" borderId="0" xfId="0" applyNumberFormat="1" applyFill="1">
      <alignment vertical="center"/>
    </xf>
    <xf numFmtId="0" fontId="5" fillId="0" borderId="0" xfId="0" applyFont="1">
      <alignment vertical="center"/>
    </xf>
    <xf numFmtId="0" fontId="2" fillId="6" borderId="0" xfId="3" applyAlignment="1">
      <alignment horizontal="center" vertical="center" wrapText="1"/>
    </xf>
    <xf numFmtId="0" fontId="2" fillId="6" borderId="1" xfId="3" applyBorder="1">
      <alignment vertical="center"/>
    </xf>
    <xf numFmtId="0" fontId="4" fillId="7" borderId="1" xfId="4" applyBorder="1">
      <alignment vertical="center"/>
    </xf>
    <xf numFmtId="0" fontId="2" fillId="8" borderId="1" xfId="5" applyBorder="1">
      <alignment vertical="center"/>
    </xf>
    <xf numFmtId="0" fontId="3" fillId="8" borderId="1" xfId="5" applyFont="1" applyBorder="1">
      <alignment vertical="center"/>
    </xf>
    <xf numFmtId="0" fontId="4" fillId="9" borderId="1" xfId="6" applyBorder="1">
      <alignment vertical="center"/>
    </xf>
    <xf numFmtId="190" fontId="4" fillId="3" borderId="1" xfId="2" applyNumberFormat="1" applyFill="1" applyBorder="1">
      <alignment vertical="center"/>
    </xf>
    <xf numFmtId="0" fontId="6" fillId="0" borderId="0" xfId="7" applyAlignment="1" applyProtection="1">
      <alignment vertical="center"/>
    </xf>
  </cellXfs>
  <cellStyles count="8">
    <cellStyle name="20% - 輔色1" xfId="2" builtinId="30"/>
    <cellStyle name="20% - 輔色3" xfId="4" builtinId="38"/>
    <cellStyle name="20% - 輔色6" xfId="6" builtinId="50"/>
    <cellStyle name="一般" xfId="0" builtinId="0"/>
    <cellStyle name="超連結" xfId="7" builtinId="8"/>
    <cellStyle name="輔色1" xfId="1" builtinId="29"/>
    <cellStyle name="輔色3" xfId="3" builtinId="37"/>
    <cellStyle name="輔色6" xfId="5" builtinId="49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numFmt numFmtId="26" formatCode="hh:mm:ss"/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alignment horizontal="center" vertical="center" textRotation="0" wrapText="1" indent="0" relativeIndent="255" justifyLastLine="0" shrinkToFit="0" mergeCell="0" readingOrder="0"/>
    </dxf>
    <dxf>
      <numFmt numFmtId="176" formatCode="h:mm:ss;@"/>
    </dxf>
    <dxf>
      <numFmt numFmtId="176" formatCode="h:mm:ss;@"/>
    </dxf>
    <dxf>
      <numFmt numFmtId="176" formatCode="h:mm:ss;@"/>
    </dxf>
    <dxf>
      <numFmt numFmtId="176" formatCode="h:mm:ss;@"/>
    </dxf>
    <dxf>
      <numFmt numFmtId="176" formatCode="h:mm:ss;@"/>
    </dxf>
    <dxf>
      <numFmt numFmtId="176" formatCode="h:mm:ss;@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8</xdr:row>
      <xdr:rowOff>7620</xdr:rowOff>
    </xdr:from>
    <xdr:to>
      <xdr:col>3</xdr:col>
      <xdr:colOff>266700</xdr:colOff>
      <xdr:row>12</xdr:row>
      <xdr:rowOff>114300</xdr:rowOff>
    </xdr:to>
    <xdr:sp macro="" textlink="">
      <xdr:nvSpPr>
        <xdr:cNvPr id="6" name="文字方塊 5"/>
        <xdr:cNvSpPr txBox="1"/>
      </xdr:nvSpPr>
      <xdr:spPr>
        <a:xfrm>
          <a:off x="15240" y="1653540"/>
          <a:ext cx="2926080" cy="929640"/>
        </a:xfrm>
        <a:prstGeom prst="rect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zh-TW" altLang="en-US" sz="1000">
              <a:solidFill>
                <a:schemeClr val="bg1"/>
              </a:solidFill>
            </a:rPr>
            <a:t>到達數：平均每基準時間內</a:t>
          </a:r>
          <a:r>
            <a:rPr lang="en-US" altLang="zh-TW" sz="1000">
              <a:solidFill>
                <a:schemeClr val="bg1"/>
              </a:solidFill>
            </a:rPr>
            <a:t>(B2)</a:t>
          </a:r>
          <a:r>
            <a:rPr lang="zh-TW" altLang="en-US" sz="1000">
              <a:solidFill>
                <a:schemeClr val="bg1"/>
              </a:solidFill>
            </a:rPr>
            <a:t>的到達人數</a:t>
          </a:r>
          <a:endParaRPr lang="en-US" altLang="zh-TW" sz="1000">
            <a:solidFill>
              <a:schemeClr val="bg1"/>
            </a:solidFill>
          </a:endParaRPr>
        </a:p>
        <a:p>
          <a:r>
            <a:rPr lang="zh-TW" altLang="en-US" sz="1000">
              <a:solidFill>
                <a:schemeClr val="bg1"/>
              </a:solidFill>
            </a:rPr>
            <a:t>服務數：</a:t>
          </a:r>
          <a:r>
            <a:rPr lang="zh-TW" altLang="zh-TW" sz="1000">
              <a:solidFill>
                <a:schemeClr val="bg1"/>
              </a:solidFill>
              <a:latin typeface="+mn-lt"/>
              <a:ea typeface="+mn-ea"/>
              <a:cs typeface="+mn-cs"/>
            </a:rPr>
            <a:t>平均每基準時間內</a:t>
          </a:r>
          <a:r>
            <a:rPr lang="en-US" altLang="zh-TW" sz="1000">
              <a:solidFill>
                <a:schemeClr val="bg1"/>
              </a:solidFill>
              <a:latin typeface="+mn-lt"/>
              <a:ea typeface="+mn-ea"/>
              <a:cs typeface="+mn-cs"/>
            </a:rPr>
            <a:t>(B2)</a:t>
          </a:r>
          <a:r>
            <a:rPr lang="zh-TW" altLang="en-US" sz="1000">
              <a:solidFill>
                <a:schemeClr val="bg1"/>
              </a:solidFill>
              <a:latin typeface="+mn-lt"/>
              <a:ea typeface="+mn-ea"/>
              <a:cs typeface="+mn-cs"/>
            </a:rPr>
            <a:t>可服務的</a:t>
          </a:r>
          <a:r>
            <a:rPr lang="zh-TW" altLang="zh-TW" sz="1000">
              <a:solidFill>
                <a:schemeClr val="bg1"/>
              </a:solidFill>
              <a:latin typeface="+mn-lt"/>
              <a:ea typeface="+mn-ea"/>
              <a:cs typeface="+mn-cs"/>
            </a:rPr>
            <a:t>人數</a:t>
          </a:r>
          <a:endParaRPr lang="en-US" altLang="zh-TW" sz="10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zh-TW" altLang="en-US" sz="1000">
              <a:solidFill>
                <a:schemeClr val="bg1"/>
              </a:solidFill>
              <a:latin typeface="+mn-lt"/>
              <a:ea typeface="+mn-ea"/>
              <a:cs typeface="+mn-cs"/>
            </a:rPr>
            <a:t>基準時間：可自行定義</a:t>
          </a:r>
          <a:endParaRPr lang="en-US" altLang="zh-TW" sz="10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zh-TW" altLang="en-US" sz="1000">
              <a:solidFill>
                <a:schemeClr val="bg1"/>
              </a:solidFill>
              <a:latin typeface="+mn-lt"/>
              <a:ea typeface="+mn-ea"/>
              <a:cs typeface="+mn-cs"/>
            </a:rPr>
            <a:t>放棄門檻：客戶看到排隊人數到達門檻就放棄</a:t>
          </a:r>
          <a:endParaRPr lang="zh-TW" altLang="en-US" sz="10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4</xdr:col>
      <xdr:colOff>430307</xdr:colOff>
      <xdr:row>0</xdr:row>
      <xdr:rowOff>0</xdr:rowOff>
    </xdr:from>
    <xdr:to>
      <xdr:col>7</xdr:col>
      <xdr:colOff>85166</xdr:colOff>
      <xdr:row>2</xdr:row>
      <xdr:rowOff>52444</xdr:rowOff>
    </xdr:to>
    <xdr:pic>
      <xdr:nvPicPr>
        <xdr:cNvPr id="5" name="圖片 4" descr="怪老子理財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4142" y="0"/>
          <a:ext cx="1600200" cy="46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10</xdr:row>
      <xdr:rowOff>175260</xdr:rowOff>
    </xdr:to>
    <xdr:sp macro="" textlink="">
      <xdr:nvSpPr>
        <xdr:cNvPr id="2" name="文字方塊 1"/>
        <xdr:cNvSpPr txBox="1"/>
      </xdr:nvSpPr>
      <xdr:spPr>
        <a:xfrm>
          <a:off x="0" y="0"/>
          <a:ext cx="1935480" cy="223266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zh-TW" altLang="en-US" sz="1100"/>
            <a:t>應用功能及函數：</a:t>
          </a:r>
          <a:endParaRPr lang="en-US" altLang="zh-TW" sz="1100"/>
        </a:p>
        <a:p>
          <a:endParaRPr lang="en-US" altLang="zh-TW" sz="1100"/>
        </a:p>
        <a:p>
          <a:r>
            <a:rPr lang="zh-TW" altLang="en-US" sz="1100"/>
            <a:t>模擬</a:t>
          </a:r>
          <a:endParaRPr lang="en-US" altLang="zh-TW" sz="1100"/>
        </a:p>
        <a:p>
          <a:r>
            <a:rPr lang="en-US" altLang="zh-TW" sz="1100"/>
            <a:t>TIME</a:t>
          </a:r>
        </a:p>
        <a:p>
          <a:r>
            <a:rPr lang="en-US" altLang="zh-TW" sz="1100"/>
            <a:t>LN</a:t>
          </a:r>
        </a:p>
        <a:p>
          <a:r>
            <a:rPr lang="en-US" altLang="zh-TW" sz="1100"/>
            <a:t>MATCH</a:t>
          </a:r>
        </a:p>
        <a:p>
          <a:r>
            <a:rPr lang="en-US" altLang="zh-TW" sz="1100"/>
            <a:t>COUNTIF</a:t>
          </a:r>
        </a:p>
        <a:p>
          <a:r>
            <a:rPr lang="en-US" altLang="zh-TW" sz="1100"/>
            <a:t>RAND</a:t>
          </a:r>
        </a:p>
        <a:p>
          <a:r>
            <a:rPr lang="en-US" altLang="zh-TW" sz="1100"/>
            <a:t>MAX</a:t>
          </a:r>
        </a:p>
        <a:p>
          <a:endParaRPr lang="en-US" altLang="zh-TW" sz="1100"/>
        </a:p>
        <a:p>
          <a:r>
            <a:rPr lang="zh-TW" altLang="en-US" sz="1100"/>
            <a:t>領域：經營管理</a:t>
          </a:r>
          <a:endParaRPr lang="en-US" altLang="zh-TW" sz="1100"/>
        </a:p>
        <a:p>
          <a:r>
            <a:rPr lang="zh-TW" altLang="en-US" sz="1100"/>
            <a:t>程度：高階</a:t>
          </a:r>
          <a:endParaRPr lang="en-US" altLang="zh-TW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16;&#26657;&#27231;&#27083;/Excel&#35506;&#31243;/&#35506;&#31243;&#27284;&#26696;/&#26597;&#38321;&#33287;&#21443;&#29031;/pois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1">
          <cell r="D1" t="str">
            <v>出現次數</v>
          </cell>
        </row>
        <row r="2">
          <cell r="D2">
            <v>22</v>
          </cell>
        </row>
        <row r="3">
          <cell r="D3">
            <v>76</v>
          </cell>
        </row>
        <row r="4">
          <cell r="D4">
            <v>118</v>
          </cell>
        </row>
        <row r="5">
          <cell r="D5">
            <v>218</v>
          </cell>
        </row>
        <row r="6">
          <cell r="D6">
            <v>190</v>
          </cell>
        </row>
        <row r="7">
          <cell r="D7">
            <v>160</v>
          </cell>
        </row>
        <row r="8">
          <cell r="D8">
            <v>108</v>
          </cell>
        </row>
        <row r="9">
          <cell r="D9">
            <v>62</v>
          </cell>
        </row>
        <row r="10">
          <cell r="D10">
            <v>24</v>
          </cell>
        </row>
        <row r="11">
          <cell r="D11">
            <v>8</v>
          </cell>
        </row>
        <row r="12">
          <cell r="D12">
            <v>12</v>
          </cell>
        </row>
        <row r="13">
          <cell r="D13">
            <v>1</v>
          </cell>
        </row>
        <row r="14">
          <cell r="D14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3" name="tbl" displayName="tbl" ref="A15:J115" totalsRowShown="0" headerRowDxfId="10">
  <tableColumns count="10">
    <tableColumn id="1" name="客戶編號">
      <calculatedColumnFormula>A15+1</calculatedColumnFormula>
    </tableColumn>
    <tableColumn id="2" name="到達區間" dataDxfId="9">
      <calculatedColumnFormula>TIME(0,0,(-1/$B$3)*LN(RAND())*基準時間*60)</calculatedColumnFormula>
    </tableColumn>
    <tableColumn id="3" name="到達時間" dataDxfId="8">
      <calculatedColumnFormula>C15+B16</calculatedColumnFormula>
    </tableColumn>
    <tableColumn id="4" name="排隊人數">
      <calculatedColumnFormula>tbl[[#This Row],[客戶編號]]-tbl[[#This Row],[服務中]]-1</calculatedColumnFormula>
    </tableColumn>
    <tableColumn id="14" name="服務中"/>
    <tableColumn id="10" name="放棄">
      <calculatedColumnFormula>IF([排隊人數]&gt;=放棄門檻,"放棄","")</calculatedColumnFormula>
    </tableColumn>
    <tableColumn id="5" name="等候時間" dataDxfId="7">
      <calculatedColumnFormula>H16-C16</calculatedColumnFormula>
    </tableColumn>
    <tableColumn id="7" name="開始服務" dataDxfId="6">
      <calculatedColumnFormula>MAX(C16,I15)</calculatedColumnFormula>
    </tableColumn>
    <tableColumn id="8" name="結束服務" dataDxfId="5">
      <calculatedColumnFormula>[開始服務]+[服務時間]</calculatedColumnFormula>
    </tableColumn>
    <tableColumn id="9" name="服務時間" dataDxfId="4">
      <calculatedColumnFormula>IF([放棄] = "放棄",0,TIME(0,0,(-1/$B$4)*LN(RAND())*$B$2*60))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表格4" displayName="表格4" ref="B5:C27" totalsRowShown="0" headerRowDxfId="3" headerRowCellStyle="輔色3">
  <tableColumns count="2">
    <tableColumn id="1" name="服務時間" dataDxfId="2"/>
    <tableColumn id="3" name="客戶到達時間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masterhsiao.com.t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85" zoomScaleNormal="85" workbookViewId="0">
      <selection activeCell="F10" sqref="F10"/>
    </sheetView>
  </sheetViews>
  <sheetFormatPr defaultRowHeight="16.2"/>
  <cols>
    <col min="1" max="1" width="15.33203125" bestFit="1" customWidth="1"/>
    <col min="2" max="2" width="11.77734375" customWidth="1"/>
    <col min="3" max="3" width="11.6640625" customWidth="1"/>
    <col min="4" max="4" width="10" customWidth="1"/>
    <col min="5" max="5" width="9.88671875" customWidth="1"/>
    <col min="6" max="6" width="7.6640625" customWidth="1"/>
    <col min="7" max="7" width="10.6640625" customWidth="1"/>
    <col min="8" max="8" width="13.33203125" customWidth="1"/>
    <col min="9" max="10" width="11.77734375" customWidth="1"/>
    <col min="11" max="11" width="10" customWidth="1"/>
    <col min="16" max="16" width="12.21875" customWidth="1"/>
    <col min="17" max="17" width="10.6640625" customWidth="1"/>
    <col min="18" max="18" width="11" customWidth="1"/>
  </cols>
  <sheetData>
    <row r="1" spans="1:10">
      <c r="A1" s="3" t="s">
        <v>6</v>
      </c>
      <c r="B1" s="4">
        <v>0.77777777777777779</v>
      </c>
      <c r="D1" s="8" t="s">
        <v>15</v>
      </c>
      <c r="F1" s="16" t="s">
        <v>24</v>
      </c>
    </row>
    <row r="2" spans="1:10">
      <c r="A2" s="3" t="s">
        <v>14</v>
      </c>
      <c r="B2" s="5">
        <v>5</v>
      </c>
      <c r="C2" t="s">
        <v>13</v>
      </c>
    </row>
    <row r="3" spans="1:10">
      <c r="A3" s="3" t="s">
        <v>22</v>
      </c>
      <c r="B3" s="15">
        <f>統計資料!C3</f>
        <v>3.2673267326732738</v>
      </c>
    </row>
    <row r="4" spans="1:10">
      <c r="A4" s="3" t="s">
        <v>23</v>
      </c>
      <c r="B4" s="15">
        <f>統計資料!B3</f>
        <v>3.165829145728642</v>
      </c>
    </row>
    <row r="5" spans="1:10">
      <c r="A5" s="3" t="s">
        <v>9</v>
      </c>
      <c r="B5" s="5">
        <v>5</v>
      </c>
    </row>
    <row r="6" spans="1:10">
      <c r="A6" s="12" t="s">
        <v>21</v>
      </c>
      <c r="B6" s="14">
        <f ca="1">MAX(tbl[排隊人數])</f>
        <v>5</v>
      </c>
    </row>
    <row r="7" spans="1:10">
      <c r="A7" s="13" t="s">
        <v>11</v>
      </c>
      <c r="B7" s="14">
        <f ca="1">COUNTIF(tbl[放棄],"放棄")</f>
        <v>8</v>
      </c>
    </row>
    <row r="8" spans="1:10">
      <c r="B8" s="2"/>
    </row>
    <row r="9" spans="1:10">
      <c r="B9" s="2"/>
    </row>
    <row r="10" spans="1:10">
      <c r="B10" s="2"/>
    </row>
    <row r="11" spans="1:10">
      <c r="B11" s="2"/>
    </row>
    <row r="12" spans="1:10">
      <c r="B12" s="2"/>
    </row>
    <row r="13" spans="1:10">
      <c r="B13" s="2"/>
    </row>
    <row r="15" spans="1:10">
      <c r="A15" s="6" t="s">
        <v>0</v>
      </c>
      <c r="B15" s="6" t="s">
        <v>1</v>
      </c>
      <c r="C15" s="6" t="s">
        <v>2</v>
      </c>
      <c r="D15" s="6" t="s">
        <v>20</v>
      </c>
      <c r="E15" s="6" t="s">
        <v>10</v>
      </c>
      <c r="F15" s="6" t="s">
        <v>8</v>
      </c>
      <c r="G15" s="6" t="s">
        <v>7</v>
      </c>
      <c r="H15" s="6" t="s">
        <v>3</v>
      </c>
      <c r="I15" s="6" t="s">
        <v>4</v>
      </c>
      <c r="J15" s="6" t="s">
        <v>5</v>
      </c>
    </row>
    <row r="16" spans="1:10">
      <c r="A16">
        <v>1</v>
      </c>
      <c r="B16" s="1">
        <f ca="1">TIME(0,0,(-1/$B$3)*LN(RAND())*基準時間*60)</f>
        <v>9.7222222222222209E-4</v>
      </c>
      <c r="C16" s="1">
        <f ca="1">$B$1+B16</f>
        <v>0.77875000000000005</v>
      </c>
      <c r="D16">
        <v>0</v>
      </c>
      <c r="E16">
        <v>1</v>
      </c>
      <c r="F16" t="str">
        <f>IF([排隊人數]&gt;=放棄門檻,"放棄","")</f>
        <v/>
      </c>
      <c r="G16" s="1">
        <f ca="1">H16-C16</f>
        <v>0</v>
      </c>
      <c r="H16" s="1">
        <f ca="1">[到達時間]</f>
        <v>0.77875000000000005</v>
      </c>
      <c r="I16" s="1">
        <f ca="1">[開始服務]+[服務時間]</f>
        <v>0.77934027777777781</v>
      </c>
      <c r="J16" s="1">
        <f ca="1">IF([放棄] = "放棄",0,TIME(0,0,(-1/$B$4)*LN(RAND())*$B$2*60))</f>
        <v>5.9027777777777778E-4</v>
      </c>
    </row>
    <row r="17" spans="1:10">
      <c r="A17">
        <f t="shared" ref="A17:A80" si="0">A16+1</f>
        <v>2</v>
      </c>
      <c r="B17" s="1">
        <f ca="1">TIME(0,0,(-1/$B$3)*LN(RAND())*基準時間*60)</f>
        <v>6.2500000000000001E-4</v>
      </c>
      <c r="C17" s="1">
        <f t="shared" ref="C17:C48" ca="1" si="1">C16+B17</f>
        <v>0.77937500000000004</v>
      </c>
      <c r="D17">
        <f ca="1">[客戶編號]-[服務中]-COUNTIF(OFFSET($F$16,[服務中]-1,0,[客戶編號]-[服務中],1),"放棄")</f>
        <v>1</v>
      </c>
      <c r="E17">
        <f ca="1">MATCH([到達時間],$H$16:H16)</f>
        <v>1</v>
      </c>
      <c r="F17" t="str">
        <f ca="1">IF([排隊人數]&gt;=放棄門檻,"放棄","")</f>
        <v/>
      </c>
      <c r="G17" s="1">
        <f ca="1">H17-C17</f>
        <v>0</v>
      </c>
      <c r="H17" s="1">
        <f ca="1">MAX(C17,I16)</f>
        <v>0.77937500000000004</v>
      </c>
      <c r="I17" s="1">
        <f ca="1">[開始服務]+[服務時間]</f>
        <v>0.77937500000000004</v>
      </c>
      <c r="J17" s="1">
        <f ca="1">IF([放棄] = "放棄",0,TIME(0,0,(-1/$B$4)*LN(RAND())*$B$2*60))</f>
        <v>0</v>
      </c>
    </row>
    <row r="18" spans="1:10">
      <c r="A18">
        <f t="shared" si="0"/>
        <v>3</v>
      </c>
      <c r="B18" s="1">
        <f ca="1">TIME(0,0,(-1/$B$3)*LN(RAND())*基準時間*60)</f>
        <v>9.1435185185185185E-4</v>
      </c>
      <c r="C18" s="1">
        <f t="shared" ca="1" si="1"/>
        <v>0.78028935185185189</v>
      </c>
      <c r="D18">
        <f ca="1">[客戶編號]-[服務中]-COUNTIF(OFFSET($F$16,[服務中]-1,0,[客戶編號]-[服務中],1),"放棄")</f>
        <v>1</v>
      </c>
      <c r="E18">
        <f ca="1">MATCH([到達時間],$H$16:H17)</f>
        <v>2</v>
      </c>
      <c r="F18" t="str">
        <f ca="1">IF([排隊人數]&gt;=放棄門檻,"放棄","")</f>
        <v/>
      </c>
      <c r="G18" s="1">
        <f ca="1">H18-C18</f>
        <v>0</v>
      </c>
      <c r="H18" s="1">
        <f ca="1">MAX(C18,I17)</f>
        <v>0.78028935185185189</v>
      </c>
      <c r="I18" s="1">
        <f ca="1">[開始服務]+[服務時間]</f>
        <v>0.78122685185185192</v>
      </c>
      <c r="J18" s="1">
        <f ca="1">IF([放棄] = "放棄",0,TIME(0,0,(-1/$B$4)*LN(RAND())*$B$2*60))</f>
        <v>9.3750000000000007E-4</v>
      </c>
    </row>
    <row r="19" spans="1:10">
      <c r="A19">
        <f t="shared" si="0"/>
        <v>4</v>
      </c>
      <c r="B19" s="1">
        <f ca="1">TIME(0,0,(-1/$B$3)*LN(RAND())*基準時間*60)</f>
        <v>4.2824074074074075E-4</v>
      </c>
      <c r="C19" s="1">
        <f t="shared" ca="1" si="1"/>
        <v>0.78071759259259266</v>
      </c>
      <c r="D19">
        <f ca="1">[客戶編號]-[服務中]-COUNTIF(OFFSET($F$16,[服務中]-1,0,[客戶編號]-[服務中],1),"放棄")</f>
        <v>1</v>
      </c>
      <c r="E19">
        <f ca="1">MATCH([到達時間],$H$16:H18)</f>
        <v>3</v>
      </c>
      <c r="F19" t="str">
        <f ca="1">IF([排隊人數]&gt;=放棄門檻,"放棄","")</f>
        <v/>
      </c>
      <c r="G19" s="1">
        <f ca="1">H19-C19</f>
        <v>5.0925925925926485E-4</v>
      </c>
      <c r="H19" s="1">
        <f ca="1">MAX(C19,I18)</f>
        <v>0.78122685185185192</v>
      </c>
      <c r="I19" s="1">
        <f ca="1">[開始服務]+[服務時間]</f>
        <v>0.78233796296296299</v>
      </c>
      <c r="J19" s="1">
        <f ca="1">IF([放棄] = "放棄",0,TIME(0,0,(-1/$B$4)*LN(RAND())*$B$2*60))</f>
        <v>1.1111111111111111E-3</v>
      </c>
    </row>
    <row r="20" spans="1:10">
      <c r="A20">
        <f t="shared" si="0"/>
        <v>5</v>
      </c>
      <c r="B20" s="1">
        <f ca="1">TIME(0,0,(-1/$B$3)*LN(RAND())*基準時間*60)</f>
        <v>8.9120370370370384E-4</v>
      </c>
      <c r="C20" s="1">
        <f t="shared" ca="1" si="1"/>
        <v>0.78160879629629632</v>
      </c>
      <c r="D20">
        <f ca="1">[客戶編號]-[服務中]-COUNTIF(OFFSET($F$16,[服務中]-1,0,[客戶編號]-[服務中],1),"放棄")</f>
        <v>1</v>
      </c>
      <c r="E20">
        <f ca="1">MATCH([到達時間],$H$16:H19)</f>
        <v>4</v>
      </c>
      <c r="F20" t="str">
        <f ca="1">IF([排隊人數]&gt;=放棄門檻,"放棄","")</f>
        <v/>
      </c>
      <c r="G20" s="1">
        <f ca="1">H20-C20</f>
        <v>7.2916666666666963E-4</v>
      </c>
      <c r="H20" s="1">
        <f ca="1">MAX(C20,I19)</f>
        <v>0.78233796296296299</v>
      </c>
      <c r="I20" s="1">
        <f ca="1">[開始服務]+[服務時間]</f>
        <v>0.78266203703703707</v>
      </c>
      <c r="J20" s="1">
        <f ca="1">IF([放棄] = "放棄",0,TIME(0,0,(-1/$B$4)*LN(RAND())*$B$2*60))</f>
        <v>3.2407407407407406E-4</v>
      </c>
    </row>
    <row r="21" spans="1:10">
      <c r="A21">
        <f t="shared" si="0"/>
        <v>6</v>
      </c>
      <c r="B21" s="1">
        <f ca="1">TIME(0,0,(-1/$B$3)*LN(RAND())*基準時間*60)</f>
        <v>1.2152777777777778E-3</v>
      </c>
      <c r="C21" s="1">
        <f t="shared" ca="1" si="1"/>
        <v>0.78282407407407406</v>
      </c>
      <c r="D21">
        <f ca="1">[客戶編號]-[服務中]-COUNTIF(OFFSET($F$16,[服務中]-1,0,[客戶編號]-[服務中],1),"放棄")</f>
        <v>1</v>
      </c>
      <c r="E21">
        <f ca="1">MATCH([到達時間],$H$16:H20)</f>
        <v>5</v>
      </c>
      <c r="F21" t="str">
        <f ca="1">IF([排隊人數]&gt;=放棄門檻,"放棄","")</f>
        <v/>
      </c>
      <c r="G21" s="1">
        <f ca="1">H21-C21</f>
        <v>0</v>
      </c>
      <c r="H21" s="1">
        <f ca="1">MAX(C21,I20)</f>
        <v>0.78282407407407406</v>
      </c>
      <c r="I21" s="1">
        <f ca="1">[開始服務]+[服務時間]</f>
        <v>0.78370370370370368</v>
      </c>
      <c r="J21" s="1">
        <f ca="1">IF([放棄] = "放棄",0,TIME(0,0,(-1/$B$4)*LN(RAND())*$B$2*60))</f>
        <v>8.7962962962962962E-4</v>
      </c>
    </row>
    <row r="22" spans="1:10">
      <c r="A22">
        <f t="shared" si="0"/>
        <v>7</v>
      </c>
      <c r="B22" s="1">
        <f ca="1">TIME(0,0,(-1/$B$3)*LN(RAND())*基準時間*60)</f>
        <v>2.2453703703703702E-3</v>
      </c>
      <c r="C22" s="1">
        <f t="shared" ca="1" si="1"/>
        <v>0.78506944444444449</v>
      </c>
      <c r="D22">
        <f ca="1">[客戶編號]-[服務中]-COUNTIF(OFFSET($F$16,[服務中]-1,0,[客戶編號]-[服務中],1),"放棄")</f>
        <v>1</v>
      </c>
      <c r="E22">
        <f ca="1">MATCH([到達時間],$H$16:H21)</f>
        <v>6</v>
      </c>
      <c r="F22" t="str">
        <f ca="1">IF([排隊人數]&gt;=放棄門檻,"放棄","")</f>
        <v/>
      </c>
      <c r="G22" s="1">
        <f ca="1">H22-C22</f>
        <v>0</v>
      </c>
      <c r="H22" s="1">
        <f ca="1">MAX(C22,I21)</f>
        <v>0.78506944444444449</v>
      </c>
      <c r="I22" s="1">
        <f ca="1">[開始服務]+[服務時間]</f>
        <v>0.78587962962962965</v>
      </c>
      <c r="J22" s="1">
        <f ca="1">IF([放棄] = "放棄",0,TIME(0,0,(-1/$B$4)*LN(RAND())*$B$2*60))</f>
        <v>8.1018518518518516E-4</v>
      </c>
    </row>
    <row r="23" spans="1:10">
      <c r="A23">
        <f t="shared" si="0"/>
        <v>8</v>
      </c>
      <c r="B23" s="1">
        <f ca="1">TIME(0,0,(-1/$B$3)*LN(RAND())*基準時間*60)</f>
        <v>1.0995370370370371E-3</v>
      </c>
      <c r="C23" s="1">
        <f t="shared" ca="1" si="1"/>
        <v>0.78616898148148151</v>
      </c>
      <c r="D23">
        <f ca="1">[客戶編號]-[服務中]-COUNTIF(OFFSET($F$16,[服務中]-1,0,[客戶編號]-[服務中],1),"放棄")</f>
        <v>1</v>
      </c>
      <c r="E23">
        <f ca="1">MATCH([到達時間],$H$16:H22)</f>
        <v>7</v>
      </c>
      <c r="F23" t="str">
        <f ca="1">IF([排隊人數]&gt;=放棄門檻,"放棄","")</f>
        <v/>
      </c>
      <c r="G23" s="1">
        <f ca="1">H23-C23</f>
        <v>0</v>
      </c>
      <c r="H23" s="1">
        <f ca="1">MAX(C23,I22)</f>
        <v>0.78616898148148151</v>
      </c>
      <c r="I23" s="1">
        <f ca="1">[開始服務]+[服務時間]</f>
        <v>0.78628472222222223</v>
      </c>
      <c r="J23" s="1">
        <f ca="1">IF([放棄] = "放棄",0,TIME(0,0,(-1/$B$4)*LN(RAND())*$B$2*60))</f>
        <v>1.1574074074074073E-4</v>
      </c>
    </row>
    <row r="24" spans="1:10">
      <c r="A24">
        <f t="shared" si="0"/>
        <v>9</v>
      </c>
      <c r="B24" s="1">
        <f ca="1">TIME(0,0,(-1/$B$3)*LN(RAND())*基準時間*60)</f>
        <v>4.7453703703703704E-4</v>
      </c>
      <c r="C24" s="1">
        <f t="shared" ca="1" si="1"/>
        <v>0.78664351851851855</v>
      </c>
      <c r="D24">
        <f ca="1">[客戶編號]-[服務中]-COUNTIF(OFFSET($F$16,[服務中]-1,0,[客戶編號]-[服務中],1),"放棄")</f>
        <v>1</v>
      </c>
      <c r="E24">
        <f ca="1">MATCH([到達時間],$H$16:H23)</f>
        <v>8</v>
      </c>
      <c r="F24" t="str">
        <f ca="1">IF([排隊人數]&gt;=放棄門檻,"放棄","")</f>
        <v/>
      </c>
      <c r="G24" s="1">
        <f ca="1">H24-C24</f>
        <v>0</v>
      </c>
      <c r="H24" s="1">
        <f ca="1">MAX(C24,I23)</f>
        <v>0.78664351851851855</v>
      </c>
      <c r="I24" s="1">
        <f ca="1">[開始服務]+[服務時間]</f>
        <v>0.78673611111111119</v>
      </c>
      <c r="J24" s="1">
        <f ca="1">IF([放棄] = "放棄",0,TIME(0,0,(-1/$B$4)*LN(RAND())*$B$2*60))</f>
        <v>9.2592592592592588E-5</v>
      </c>
    </row>
    <row r="25" spans="1:10">
      <c r="A25">
        <f t="shared" si="0"/>
        <v>10</v>
      </c>
      <c r="B25" s="1">
        <f ca="1">TIME(0,0,(-1/$B$3)*LN(RAND())*基準時間*60)</f>
        <v>2.1643518518518518E-3</v>
      </c>
      <c r="C25" s="1">
        <f t="shared" ca="1" si="1"/>
        <v>0.78880787037037037</v>
      </c>
      <c r="D25">
        <f ca="1">[客戶編號]-[服務中]-COUNTIF(OFFSET($F$16,[服務中]-1,0,[客戶編號]-[服務中],1),"放棄")</f>
        <v>1</v>
      </c>
      <c r="E25">
        <f ca="1">MATCH([到達時間],$H$16:H24)</f>
        <v>9</v>
      </c>
      <c r="F25" t="str">
        <f ca="1">IF([排隊人數]&gt;=放棄門檻,"放棄","")</f>
        <v/>
      </c>
      <c r="G25" s="1">
        <f ca="1">H25-C25</f>
        <v>0</v>
      </c>
      <c r="H25" s="1">
        <f ca="1">MAX(C25,I24)</f>
        <v>0.78880787037037037</v>
      </c>
      <c r="I25" s="1">
        <f ca="1">[開始服務]+[服務時間]</f>
        <v>0.79165509259259259</v>
      </c>
      <c r="J25" s="1">
        <f ca="1">IF([放棄] = "放棄",0,TIME(0,0,(-1/$B$4)*LN(RAND())*$B$2*60))</f>
        <v>2.8472222222222219E-3</v>
      </c>
    </row>
    <row r="26" spans="1:10">
      <c r="A26">
        <f t="shared" si="0"/>
        <v>11</v>
      </c>
      <c r="B26" s="1">
        <f ca="1">TIME(0,0,(-1/$B$3)*LN(RAND())*基準時間*60)</f>
        <v>6.9444444444444444E-5</v>
      </c>
      <c r="C26" s="1">
        <f t="shared" ca="1" si="1"/>
        <v>0.78887731481481482</v>
      </c>
      <c r="D26">
        <f ca="1">[客戶編號]-[服務中]-COUNTIF(OFFSET($F$16,[服務中]-1,0,[客戶編號]-[服務中],1),"放棄")</f>
        <v>1</v>
      </c>
      <c r="E26">
        <f ca="1">MATCH([到達時間],$H$16:H25)</f>
        <v>10</v>
      </c>
      <c r="F26" t="str">
        <f ca="1">IF([排隊人數]&gt;=放棄門檻,"放棄","")</f>
        <v/>
      </c>
      <c r="G26" s="1">
        <f ca="1">H26-C26</f>
        <v>2.7777777777777679E-3</v>
      </c>
      <c r="H26" s="1">
        <f ca="1">MAX(C26,I25)</f>
        <v>0.79165509259259259</v>
      </c>
      <c r="I26" s="1">
        <f ca="1">[開始服務]+[服務時間]</f>
        <v>0.79219907407407408</v>
      </c>
      <c r="J26" s="1">
        <f ca="1">IF([放棄] = "放棄",0,TIME(0,0,(-1/$B$4)*LN(RAND())*$B$2*60))</f>
        <v>5.4398148148148144E-4</v>
      </c>
    </row>
    <row r="27" spans="1:10">
      <c r="A27">
        <f t="shared" si="0"/>
        <v>12</v>
      </c>
      <c r="B27" s="1">
        <f ca="1">TIME(0,0,(-1/$B$3)*LN(RAND())*基準時間*60)</f>
        <v>2.5231481481481481E-3</v>
      </c>
      <c r="C27" s="1">
        <f t="shared" ca="1" si="1"/>
        <v>0.79140046296296296</v>
      </c>
      <c r="D27">
        <f ca="1">[客戶編號]-[服務中]-COUNTIF(OFFSET($F$16,[服務中]-1,0,[客戶編號]-[服務中],1),"放棄")</f>
        <v>2</v>
      </c>
      <c r="E27">
        <f ca="1">MATCH([到達時間],$H$16:H26)</f>
        <v>10</v>
      </c>
      <c r="F27" t="str">
        <f ca="1">IF([排隊人數]&gt;=放棄門檻,"放棄","")</f>
        <v/>
      </c>
      <c r="G27" s="1">
        <f ca="1">H27-C27</f>
        <v>7.9861111111112493E-4</v>
      </c>
      <c r="H27" s="1">
        <f ca="1">MAX(C27,I26)</f>
        <v>0.79219907407407408</v>
      </c>
      <c r="I27" s="1">
        <f ca="1">[開始服務]+[服務時間]</f>
        <v>0.7928587962962963</v>
      </c>
      <c r="J27" s="1">
        <f ca="1">IF([放棄] = "放棄",0,TIME(0,0,(-1/$B$4)*LN(RAND())*$B$2*60))</f>
        <v>6.5972222222222213E-4</v>
      </c>
    </row>
    <row r="28" spans="1:10">
      <c r="A28">
        <f t="shared" si="0"/>
        <v>13</v>
      </c>
      <c r="B28" s="1">
        <f ca="1">TIME(0,0,(-1/$B$3)*LN(RAND())*基準時間*60)</f>
        <v>6.7129629629629625E-4</v>
      </c>
      <c r="C28" s="1">
        <f t="shared" ca="1" si="1"/>
        <v>0.79207175925925921</v>
      </c>
      <c r="D28">
        <f ca="1">[客戶編號]-[服務中]-COUNTIF(OFFSET($F$16,[服務中]-1,0,[客戶編號]-[服務中],1),"放棄")</f>
        <v>2</v>
      </c>
      <c r="E28">
        <f ca="1">MATCH([到達時間],$H$16:H27)</f>
        <v>11</v>
      </c>
      <c r="F28" t="str">
        <f ca="1">IF([排隊人數]&gt;=放棄門檻,"放棄","")</f>
        <v/>
      </c>
      <c r="G28" s="1">
        <f ca="1">H28-C28</f>
        <v>7.8703703703708605E-4</v>
      </c>
      <c r="H28" s="1">
        <f ca="1">MAX(C28,I27)</f>
        <v>0.7928587962962963</v>
      </c>
      <c r="I28" s="1">
        <f ca="1">[開始服務]+[服務時間]</f>
        <v>0.79495370370370366</v>
      </c>
      <c r="J28" s="1">
        <f ca="1">IF([放棄] = "放棄",0,TIME(0,0,(-1/$B$4)*LN(RAND())*$B$2*60))</f>
        <v>2.0949074074074073E-3</v>
      </c>
    </row>
    <row r="29" spans="1:10">
      <c r="A29">
        <f t="shared" si="0"/>
        <v>14</v>
      </c>
      <c r="B29" s="1">
        <f ca="1">TIME(0,0,(-1/$B$3)*LN(RAND())*基準時間*60)</f>
        <v>7.7546296296296304E-4</v>
      </c>
      <c r="C29" s="1">
        <f t="shared" ca="1" si="1"/>
        <v>0.79284722222222215</v>
      </c>
      <c r="D29">
        <f ca="1">[客戶編號]-[服務中]-COUNTIF(OFFSET($F$16,[服務中]-1,0,[客戶編號]-[服務中],1),"放棄")</f>
        <v>2</v>
      </c>
      <c r="E29">
        <f ca="1">MATCH([到達時間],$H$16:H28)</f>
        <v>12</v>
      </c>
      <c r="F29" t="str">
        <f ca="1">IF([排隊人數]&gt;=放棄門檻,"放棄","")</f>
        <v/>
      </c>
      <c r="G29" s="1">
        <f ca="1">H29-C29</f>
        <v>2.1064814814815147E-3</v>
      </c>
      <c r="H29" s="1">
        <f ca="1">MAX(C29,I28)</f>
        <v>0.79495370370370366</v>
      </c>
      <c r="I29" s="1">
        <f ca="1">[開始服務]+[服務時間]</f>
        <v>0.79508101851851842</v>
      </c>
      <c r="J29" s="1">
        <f ca="1">IF([放棄] = "放棄",0,TIME(0,0,(-1/$B$4)*LN(RAND())*$B$2*60))</f>
        <v>1.273148148148148E-4</v>
      </c>
    </row>
    <row r="30" spans="1:10">
      <c r="A30">
        <f t="shared" si="0"/>
        <v>15</v>
      </c>
      <c r="B30" s="1">
        <f ca="1">TIME(0,0,(-1/$B$3)*LN(RAND())*基準時間*60)</f>
        <v>1.2037037037037038E-3</v>
      </c>
      <c r="C30" s="1">
        <f t="shared" ca="1" si="1"/>
        <v>0.79405092592592585</v>
      </c>
      <c r="D30">
        <f ca="1">[客戶編號]-[服務中]-COUNTIF(OFFSET($F$16,[服務中]-1,0,[客戶編號]-[服務中],1),"放棄")</f>
        <v>2</v>
      </c>
      <c r="E30">
        <f ca="1">MATCH([到達時間],$H$16:H29)</f>
        <v>13</v>
      </c>
      <c r="F30" t="str">
        <f ca="1">IF([排隊人數]&gt;=放棄門檻,"放棄","")</f>
        <v/>
      </c>
      <c r="G30" s="1">
        <f ca="1">H30-C30</f>
        <v>1.0300925925925686E-3</v>
      </c>
      <c r="H30" s="1">
        <f ca="1">MAX(C30,I29)</f>
        <v>0.79508101851851842</v>
      </c>
      <c r="I30" s="1">
        <f ca="1">[開始服務]+[服務時間]</f>
        <v>0.79508101851851842</v>
      </c>
      <c r="J30" s="1">
        <f ca="1">IF([放棄] = "放棄",0,TIME(0,0,(-1/$B$4)*LN(RAND())*$B$2*60))</f>
        <v>0</v>
      </c>
    </row>
    <row r="31" spans="1:10">
      <c r="A31">
        <f t="shared" si="0"/>
        <v>16</v>
      </c>
      <c r="B31" s="1">
        <f ca="1">TIME(0,0,(-1/$B$3)*LN(RAND())*基準時間*60)</f>
        <v>4.1666666666666669E-4</v>
      </c>
      <c r="C31" s="1">
        <f t="shared" ca="1" si="1"/>
        <v>0.79446759259259248</v>
      </c>
      <c r="D31">
        <f ca="1">[客戶編號]-[服務中]-COUNTIF(OFFSET($F$16,[服務中]-1,0,[客戶編號]-[服務中],1),"放棄")</f>
        <v>3</v>
      </c>
      <c r="E31">
        <f ca="1">MATCH([到達時間],$H$16:H30)</f>
        <v>13</v>
      </c>
      <c r="F31" t="str">
        <f ca="1">IF([排隊人數]&gt;=放棄門檻,"放棄","")</f>
        <v/>
      </c>
      <c r="G31" s="1">
        <f ca="1">H31-C31</f>
        <v>6.134259259259478E-4</v>
      </c>
      <c r="H31" s="1">
        <f ca="1">MAX(C31,I30)</f>
        <v>0.79508101851851842</v>
      </c>
      <c r="I31" s="1">
        <f ca="1">[開始服務]+[服務時間]</f>
        <v>0.79552083333333323</v>
      </c>
      <c r="J31" s="1">
        <f ca="1">IF([放棄] = "放棄",0,TIME(0,0,(-1/$B$4)*LN(RAND())*$B$2*60))</f>
        <v>4.3981481481481481E-4</v>
      </c>
    </row>
    <row r="32" spans="1:10">
      <c r="A32">
        <f t="shared" si="0"/>
        <v>17</v>
      </c>
      <c r="B32" s="1">
        <f ca="1">TIME(0,0,(-1/$B$3)*LN(RAND())*基準時間*60)</f>
        <v>2.4305555555555552E-4</v>
      </c>
      <c r="C32" s="1">
        <f t="shared" ca="1" si="1"/>
        <v>0.79471064814814807</v>
      </c>
      <c r="D32">
        <f ca="1">[客戶編號]-[服務中]-COUNTIF(OFFSET($F$16,[服務中]-1,0,[客戶編號]-[服務中],1),"放棄")</f>
        <v>4</v>
      </c>
      <c r="E32">
        <f ca="1">MATCH([到達時間],$H$16:H31)</f>
        <v>13</v>
      </c>
      <c r="F32" t="str">
        <f ca="1">IF([排隊人數]&gt;=放棄門檻,"放棄","")</f>
        <v/>
      </c>
      <c r="G32" s="1">
        <f ca="1">H32-C32</f>
        <v>8.101851851851638E-4</v>
      </c>
      <c r="H32" s="1">
        <f ca="1">MAX(C32,I31)</f>
        <v>0.79552083333333323</v>
      </c>
      <c r="I32" s="1">
        <f ca="1">[開始服務]+[服務時間]</f>
        <v>0.79591435185185178</v>
      </c>
      <c r="J32" s="1">
        <f ca="1">IF([放棄] = "放棄",0,TIME(0,0,(-1/$B$4)*LN(RAND())*$B$2*60))</f>
        <v>3.9351851851851852E-4</v>
      </c>
    </row>
    <row r="33" spans="1:10">
      <c r="A33">
        <f t="shared" si="0"/>
        <v>18</v>
      </c>
      <c r="B33" s="1">
        <f ca="1">TIME(0,0,(-1/$B$3)*LN(RAND())*基準時間*60)</f>
        <v>3.9351851851851852E-4</v>
      </c>
      <c r="C33" s="1">
        <f t="shared" ca="1" si="1"/>
        <v>0.79510416666666661</v>
      </c>
      <c r="D33">
        <f ca="1">[客戶編號]-[服務中]-COUNTIF(OFFSET($F$16,[服務中]-1,0,[客戶編號]-[服務中],1),"放棄")</f>
        <v>2</v>
      </c>
      <c r="E33">
        <f ca="1">MATCH([到達時間],$H$16:H32)</f>
        <v>16</v>
      </c>
      <c r="F33" t="str">
        <f ca="1">IF([排隊人數]&gt;=放棄門檻,"放棄","")</f>
        <v/>
      </c>
      <c r="G33" s="1">
        <f ca="1">H33-C33</f>
        <v>8.101851851851638E-4</v>
      </c>
      <c r="H33" s="1">
        <f ca="1">MAX(C33,I32)</f>
        <v>0.79591435185185178</v>
      </c>
      <c r="I33" s="1">
        <f ca="1">[開始服務]+[服務時間]</f>
        <v>0.79711805555555548</v>
      </c>
      <c r="J33" s="1">
        <f ca="1">IF([放棄] = "放棄",0,TIME(0,0,(-1/$B$4)*LN(RAND())*$B$2*60))</f>
        <v>1.2037037037037038E-3</v>
      </c>
    </row>
    <row r="34" spans="1:10">
      <c r="A34">
        <f t="shared" si="0"/>
        <v>19</v>
      </c>
      <c r="B34" s="1">
        <f ca="1">TIME(0,0,(-1/$B$3)*LN(RAND())*基準時間*60)</f>
        <v>1.423611111111111E-3</v>
      </c>
      <c r="C34" s="1">
        <f t="shared" ca="1" si="1"/>
        <v>0.79652777777777772</v>
      </c>
      <c r="D34">
        <f ca="1">[客戶編號]-[服務中]-COUNTIF(OFFSET($F$16,[服務中]-1,0,[客戶編號]-[服務中],1),"放棄")</f>
        <v>1</v>
      </c>
      <c r="E34">
        <f ca="1">MATCH([到達時間],$H$16:H33)</f>
        <v>18</v>
      </c>
      <c r="F34" t="str">
        <f ca="1">IF([排隊人數]&gt;=放棄門檻,"放棄","")</f>
        <v/>
      </c>
      <c r="G34" s="1">
        <f ca="1">H34-C34</f>
        <v>5.9027777777775903E-4</v>
      </c>
      <c r="H34" s="1">
        <f ca="1">MAX(C34,I33)</f>
        <v>0.79711805555555548</v>
      </c>
      <c r="I34" s="1">
        <f ca="1">[開始服務]+[服務時間]</f>
        <v>0.79749999999999988</v>
      </c>
      <c r="J34" s="1">
        <f ca="1">IF([放棄] = "放棄",0,TIME(0,0,(-1/$B$4)*LN(RAND())*$B$2*60))</f>
        <v>3.8194444444444446E-4</v>
      </c>
    </row>
    <row r="35" spans="1:10">
      <c r="A35">
        <f t="shared" si="0"/>
        <v>20</v>
      </c>
      <c r="B35" s="1">
        <f ca="1">TIME(0,0,(-1/$B$3)*LN(RAND())*基準時間*60)</f>
        <v>1.9212962962962962E-3</v>
      </c>
      <c r="C35" s="1">
        <f t="shared" ca="1" si="1"/>
        <v>0.79844907407407406</v>
      </c>
      <c r="D35">
        <f ca="1">[客戶編號]-[服務中]-COUNTIF(OFFSET($F$16,[服務中]-1,0,[客戶編號]-[服務中],1),"放棄")</f>
        <v>1</v>
      </c>
      <c r="E35">
        <f ca="1">MATCH([到達時間],$H$16:H34)</f>
        <v>19</v>
      </c>
      <c r="F35" t="str">
        <f ca="1">IF([排隊人數]&gt;=放棄門檻,"放棄","")</f>
        <v/>
      </c>
      <c r="G35" s="1">
        <f ca="1">H35-C35</f>
        <v>0</v>
      </c>
      <c r="H35" s="1">
        <f ca="1">MAX(C35,I34)</f>
        <v>0.79844907407407406</v>
      </c>
      <c r="I35" s="1">
        <f ca="1">[開始服務]+[服務時間]</f>
        <v>0.79964120370370373</v>
      </c>
      <c r="J35" s="1">
        <f ca="1">IF([放棄] = "放棄",0,TIME(0,0,(-1/$B$4)*LN(RAND())*$B$2*60))</f>
        <v>1.1921296296296296E-3</v>
      </c>
    </row>
    <row r="36" spans="1:10">
      <c r="A36">
        <f t="shared" si="0"/>
        <v>21</v>
      </c>
      <c r="B36" s="1">
        <f ca="1">TIME(0,0,(-1/$B$3)*LN(RAND())*基準時間*60)</f>
        <v>8.1018518518518516E-4</v>
      </c>
      <c r="C36" s="1">
        <f t="shared" ca="1" si="1"/>
        <v>0.79925925925925922</v>
      </c>
      <c r="D36">
        <f ca="1">[客戶編號]-[服務中]-COUNTIF(OFFSET($F$16,[服務中]-1,0,[客戶編號]-[服務中],1),"放棄")</f>
        <v>1</v>
      </c>
      <c r="E36">
        <f ca="1">MATCH([到達時間],$H$16:H35)</f>
        <v>20</v>
      </c>
      <c r="F36" t="str">
        <f ca="1">IF([排隊人數]&gt;=放棄門檻,"放棄","")</f>
        <v/>
      </c>
      <c r="G36" s="1">
        <f ca="1">H36-C36</f>
        <v>3.8194444444450415E-4</v>
      </c>
      <c r="H36" s="1">
        <f ca="1">MAX(C36,I35)</f>
        <v>0.79964120370370373</v>
      </c>
      <c r="I36" s="1">
        <f ca="1">[開始服務]+[服務時間]</f>
        <v>0.80005787037037035</v>
      </c>
      <c r="J36" s="1">
        <f ca="1">IF([放棄] = "放棄",0,TIME(0,0,(-1/$B$4)*LN(RAND())*$B$2*60))</f>
        <v>4.1666666666666669E-4</v>
      </c>
    </row>
    <row r="37" spans="1:10">
      <c r="A37">
        <f t="shared" si="0"/>
        <v>22</v>
      </c>
      <c r="B37" s="1">
        <f ca="1">TIME(0,0,(-1/$B$3)*LN(RAND())*基準時間*60)</f>
        <v>1.9675925925925926E-4</v>
      </c>
      <c r="C37" s="1">
        <f t="shared" ca="1" si="1"/>
        <v>0.79945601851851844</v>
      </c>
      <c r="D37">
        <f ca="1">[客戶編號]-[服務中]-COUNTIF(OFFSET($F$16,[服務中]-1,0,[客戶編號]-[服務中],1),"放棄")</f>
        <v>2</v>
      </c>
      <c r="E37">
        <f ca="1">MATCH([到達時間],$H$16:H36)</f>
        <v>20</v>
      </c>
      <c r="F37" t="str">
        <f ca="1">IF([排隊人數]&gt;=放棄門檻,"放棄","")</f>
        <v/>
      </c>
      <c r="G37" s="1">
        <f ca="1">H37-C37</f>
        <v>6.0185185185190893E-4</v>
      </c>
      <c r="H37" s="1">
        <f ca="1">MAX(C37,I36)</f>
        <v>0.80005787037037035</v>
      </c>
      <c r="I37" s="1">
        <f ca="1">[開始服務]+[服務時間]</f>
        <v>0.80160879629629622</v>
      </c>
      <c r="J37" s="1">
        <f ca="1">IF([放棄] = "放棄",0,TIME(0,0,(-1/$B$4)*LN(RAND())*$B$2*60))</f>
        <v>1.5509259259259261E-3</v>
      </c>
    </row>
    <row r="38" spans="1:10">
      <c r="A38">
        <f t="shared" si="0"/>
        <v>23</v>
      </c>
      <c r="B38" s="1">
        <f ca="1">TIME(0,0,(-1/$B$3)*LN(RAND())*基準時間*60)</f>
        <v>1.0763888888888889E-3</v>
      </c>
      <c r="C38" s="1">
        <f t="shared" ca="1" si="1"/>
        <v>0.80053240740740728</v>
      </c>
      <c r="D38">
        <f ca="1">[客戶編號]-[服務中]-COUNTIF(OFFSET($F$16,[服務中]-1,0,[客戶編號]-[服務中],1),"放棄")</f>
        <v>1</v>
      </c>
      <c r="E38">
        <f ca="1">MATCH([到達時間],$H$16:H37)</f>
        <v>22</v>
      </c>
      <c r="F38" t="str">
        <f ca="1">IF([排隊人數]&gt;=放棄門檻,"放棄","")</f>
        <v/>
      </c>
      <c r="G38" s="1">
        <f ca="1">H38-C38</f>
        <v>1.0763888888889461E-3</v>
      </c>
      <c r="H38" s="1">
        <f ca="1">MAX(C38,I37)</f>
        <v>0.80160879629629622</v>
      </c>
      <c r="I38" s="1">
        <f ca="1">[開始服務]+[服務時間]</f>
        <v>0.80212962962962953</v>
      </c>
      <c r="J38" s="1">
        <f ca="1">IF([放棄] = "放棄",0,TIME(0,0,(-1/$B$4)*LN(RAND())*$B$2*60))</f>
        <v>5.2083333333333333E-4</v>
      </c>
    </row>
    <row r="39" spans="1:10">
      <c r="A39">
        <f t="shared" si="0"/>
        <v>24</v>
      </c>
      <c r="B39" s="1">
        <f ca="1">TIME(0,0,(-1/$B$3)*LN(RAND())*基準時間*60)</f>
        <v>5.3240740740740744E-4</v>
      </c>
      <c r="C39" s="1">
        <f t="shared" ca="1" si="1"/>
        <v>0.80106481481481473</v>
      </c>
      <c r="D39">
        <f ca="1">[客戶編號]-[服務中]-COUNTIF(OFFSET($F$16,[服務中]-1,0,[客戶編號]-[服務中],1),"放棄")</f>
        <v>2</v>
      </c>
      <c r="E39">
        <f ca="1">MATCH([到達時間],$H$16:H38)</f>
        <v>22</v>
      </c>
      <c r="F39" t="str">
        <f ca="1">IF([排隊人數]&gt;=放棄門檻,"放棄","")</f>
        <v/>
      </c>
      <c r="G39" s="1">
        <f ca="1">H39-C39</f>
        <v>1.0648148148147962E-3</v>
      </c>
      <c r="H39" s="1">
        <f ca="1">MAX(C39,I38)</f>
        <v>0.80212962962962953</v>
      </c>
      <c r="I39" s="1">
        <f ca="1">[開始服務]+[服務時間]</f>
        <v>0.80372685185185178</v>
      </c>
      <c r="J39" s="1">
        <f ca="1">IF([放棄] = "放棄",0,TIME(0,0,(-1/$B$4)*LN(RAND())*$B$2*60))</f>
        <v>1.5972222222222221E-3</v>
      </c>
    </row>
    <row r="40" spans="1:10">
      <c r="A40">
        <f t="shared" si="0"/>
        <v>25</v>
      </c>
      <c r="B40" s="1">
        <f ca="1">TIME(0,0,(-1/$B$3)*LN(RAND())*基準時間*60)</f>
        <v>1.238425925925926E-3</v>
      </c>
      <c r="C40" s="1">
        <f t="shared" ca="1" si="1"/>
        <v>0.80230324074074066</v>
      </c>
      <c r="D40">
        <f ca="1">[客戶編號]-[服務中]-COUNTIF(OFFSET($F$16,[服務中]-1,0,[客戶編號]-[服務中],1),"放棄")</f>
        <v>1</v>
      </c>
      <c r="E40">
        <f ca="1">MATCH([到達時間],$H$16:H39)</f>
        <v>24</v>
      </c>
      <c r="F40" t="str">
        <f ca="1">IF([排隊人數]&gt;=放棄門檻,"放棄","")</f>
        <v/>
      </c>
      <c r="G40" s="1">
        <f ca="1">H40-C40</f>
        <v>1.4236111111111116E-3</v>
      </c>
      <c r="H40" s="1">
        <f ca="1">MAX(C40,I39)</f>
        <v>0.80372685185185178</v>
      </c>
      <c r="I40" s="1">
        <f ca="1">[開始服務]+[服務時間]</f>
        <v>0.80396990740740737</v>
      </c>
      <c r="J40" s="1">
        <f ca="1">IF([放棄] = "放棄",0,TIME(0,0,(-1/$B$4)*LN(RAND())*$B$2*60))</f>
        <v>2.4305555555555552E-4</v>
      </c>
    </row>
    <row r="41" spans="1:10">
      <c r="A41">
        <f t="shared" si="0"/>
        <v>26</v>
      </c>
      <c r="B41" s="1">
        <f ca="1">TIME(0,0,(-1/$B$3)*LN(RAND())*基準時間*60)</f>
        <v>5.5555555555555556E-4</v>
      </c>
      <c r="C41" s="1">
        <f t="shared" ca="1" si="1"/>
        <v>0.8028587962962962</v>
      </c>
      <c r="D41">
        <f ca="1">[客戶編號]-[服務中]-COUNTIF(OFFSET($F$16,[服務中]-1,0,[客戶編號]-[服務中],1),"放棄")</f>
        <v>2</v>
      </c>
      <c r="E41">
        <f ca="1">MATCH([到達時間],$H$16:H40)</f>
        <v>24</v>
      </c>
      <c r="F41" t="str">
        <f ca="1">IF([排隊人數]&gt;=放棄門檻,"放棄","")</f>
        <v/>
      </c>
      <c r="G41" s="1">
        <f ca="1">H41-C41</f>
        <v>1.1111111111111738E-3</v>
      </c>
      <c r="H41" s="1">
        <f ca="1">MAX(C41,I40)</f>
        <v>0.80396990740740737</v>
      </c>
      <c r="I41" s="1">
        <f ca="1">[開始服務]+[服務時間]</f>
        <v>0.80570601851851853</v>
      </c>
      <c r="J41" s="1">
        <f ca="1">IF([放棄] = "放棄",0,TIME(0,0,(-1/$B$4)*LN(RAND())*$B$2*60))</f>
        <v>1.736111111111111E-3</v>
      </c>
    </row>
    <row r="42" spans="1:10">
      <c r="A42">
        <f t="shared" si="0"/>
        <v>27</v>
      </c>
      <c r="B42" s="1">
        <f ca="1">TIME(0,0,(-1/$B$3)*LN(RAND())*基準時間*60)</f>
        <v>5.5555555555555556E-4</v>
      </c>
      <c r="C42" s="1">
        <f t="shared" ca="1" si="1"/>
        <v>0.80341435185185173</v>
      </c>
      <c r="D42">
        <f ca="1">[客戶編號]-[服務中]-COUNTIF(OFFSET($F$16,[服務中]-1,0,[客戶編號]-[服務中],1),"放棄")</f>
        <v>3</v>
      </c>
      <c r="E42">
        <f ca="1">MATCH([到達時間],$H$16:H41)</f>
        <v>24</v>
      </c>
      <c r="F42" t="str">
        <f ca="1">IF([排隊人數]&gt;=放棄門檻,"放棄","")</f>
        <v/>
      </c>
      <c r="G42" s="1">
        <f ca="1">H42-C42</f>
        <v>2.2916666666668029E-3</v>
      </c>
      <c r="H42" s="1">
        <f ca="1">MAX(C42,I41)</f>
        <v>0.80570601851851853</v>
      </c>
      <c r="I42" s="1">
        <f ca="1">[開始服務]+[服務時間]</f>
        <v>0.80690972222222224</v>
      </c>
      <c r="J42" s="1">
        <f ca="1">IF([放棄] = "放棄",0,TIME(0,0,(-1/$B$4)*LN(RAND())*$B$2*60))</f>
        <v>1.2037037037037038E-3</v>
      </c>
    </row>
    <row r="43" spans="1:10">
      <c r="A43">
        <f t="shared" si="0"/>
        <v>28</v>
      </c>
      <c r="B43" s="1">
        <f ca="1">TIME(0,0,(-1/$B$3)*LN(RAND())*基準時間*60)</f>
        <v>2.6620370370370374E-3</v>
      </c>
      <c r="C43" s="1">
        <f t="shared" ca="1" si="1"/>
        <v>0.80607638888888877</v>
      </c>
      <c r="D43">
        <f ca="1">[客戶編號]-[服務中]-COUNTIF(OFFSET($F$16,[服務中]-1,0,[客戶編號]-[服務中],1),"放棄")</f>
        <v>1</v>
      </c>
      <c r="E43">
        <f ca="1">MATCH([到達時間],$H$16:H42)</f>
        <v>27</v>
      </c>
      <c r="F43" t="str">
        <f ca="1">IF([排隊人數]&gt;=放棄門檻,"放棄","")</f>
        <v/>
      </c>
      <c r="G43" s="1">
        <f ca="1">H43-C43</f>
        <v>8.333333333334636E-4</v>
      </c>
      <c r="H43" s="1">
        <f ca="1">MAX(C43,I42)</f>
        <v>0.80690972222222224</v>
      </c>
      <c r="I43" s="1">
        <f ca="1">[開始服務]+[服務時間]</f>
        <v>0.80756944444444445</v>
      </c>
      <c r="J43" s="1">
        <f ca="1">IF([放棄] = "放棄",0,TIME(0,0,(-1/$B$4)*LN(RAND())*$B$2*60))</f>
        <v>6.5972222222222213E-4</v>
      </c>
    </row>
    <row r="44" spans="1:10">
      <c r="A44">
        <f t="shared" si="0"/>
        <v>29</v>
      </c>
      <c r="B44" s="1">
        <f ca="1">TIME(0,0,(-1/$B$3)*LN(RAND())*基準時間*60)</f>
        <v>1.7013888888888892E-3</v>
      </c>
      <c r="C44" s="1">
        <f t="shared" ca="1" si="1"/>
        <v>0.80777777777777771</v>
      </c>
      <c r="D44">
        <f ca="1">[客戶編號]-[服務中]-COUNTIF(OFFSET($F$16,[服務中]-1,0,[客戶編號]-[服務中],1),"放棄")</f>
        <v>1</v>
      </c>
      <c r="E44">
        <f ca="1">MATCH([到達時間],$H$16:H43)</f>
        <v>28</v>
      </c>
      <c r="F44" t="str">
        <f ca="1">IF([排隊人數]&gt;=放棄門檻,"放棄","")</f>
        <v/>
      </c>
      <c r="G44" s="1">
        <f ca="1">H44-C44</f>
        <v>0</v>
      </c>
      <c r="H44" s="1">
        <f ca="1">MAX(C44,I43)</f>
        <v>0.80777777777777771</v>
      </c>
      <c r="I44" s="1">
        <f ca="1">[開始服務]+[服務時間]</f>
        <v>0.80783564814814812</v>
      </c>
      <c r="J44" s="1">
        <f ca="1">IF([放棄] = "放棄",0,TIME(0,0,(-1/$B$4)*LN(RAND())*$B$2*60))</f>
        <v>5.7870370370370366E-5</v>
      </c>
    </row>
    <row r="45" spans="1:10">
      <c r="A45">
        <f t="shared" si="0"/>
        <v>30</v>
      </c>
      <c r="B45" s="1">
        <f ca="1">TIME(0,0,(-1/$B$3)*LN(RAND())*基準時間*60)</f>
        <v>2.3263888888888887E-3</v>
      </c>
      <c r="C45" s="1">
        <f t="shared" ca="1" si="1"/>
        <v>0.81010416666666663</v>
      </c>
      <c r="D45">
        <f ca="1">[客戶編號]-[服務中]-COUNTIF(OFFSET($F$16,[服務中]-1,0,[客戶編號]-[服務中],1),"放棄")</f>
        <v>1</v>
      </c>
      <c r="E45">
        <f ca="1">MATCH([到達時間],$H$16:H44)</f>
        <v>29</v>
      </c>
      <c r="F45" t="str">
        <f ca="1">IF([排隊人數]&gt;=放棄門檻,"放棄","")</f>
        <v/>
      </c>
      <c r="G45" s="1">
        <f ca="1">H45-C45</f>
        <v>0</v>
      </c>
      <c r="H45" s="1">
        <f ca="1">MAX(C45,I44)</f>
        <v>0.81010416666666663</v>
      </c>
      <c r="I45" s="1">
        <f ca="1">[開始服務]+[服務時間]</f>
        <v>0.81076388888888884</v>
      </c>
      <c r="J45" s="1">
        <f ca="1">IF([放棄] = "放棄",0,TIME(0,0,(-1/$B$4)*LN(RAND())*$B$2*60))</f>
        <v>6.5972222222222213E-4</v>
      </c>
    </row>
    <row r="46" spans="1:10">
      <c r="A46">
        <f t="shared" si="0"/>
        <v>31</v>
      </c>
      <c r="B46" s="1">
        <f ca="1">TIME(0,0,(-1/$B$3)*LN(RAND())*基準時間*60)</f>
        <v>2.0138888888888888E-3</v>
      </c>
      <c r="C46" s="1">
        <f t="shared" ca="1" si="1"/>
        <v>0.8121180555555555</v>
      </c>
      <c r="D46">
        <f ca="1">[客戶編號]-[服務中]-COUNTIF(OFFSET($F$16,[服務中]-1,0,[客戶編號]-[服務中],1),"放棄")</f>
        <v>1</v>
      </c>
      <c r="E46">
        <f ca="1">MATCH([到達時間],$H$16:H45)</f>
        <v>30</v>
      </c>
      <c r="F46" t="str">
        <f ca="1">IF([排隊人數]&gt;=放棄門檻,"放棄","")</f>
        <v/>
      </c>
      <c r="G46" s="1">
        <f ca="1">H46-C46</f>
        <v>0</v>
      </c>
      <c r="H46" s="1">
        <f ca="1">MAX(C46,I45)</f>
        <v>0.8121180555555555</v>
      </c>
      <c r="I46" s="1">
        <f ca="1">[開始服務]+[服務時間]</f>
        <v>0.81447916666666664</v>
      </c>
      <c r="J46" s="1">
        <f ca="1">IF([放棄] = "放棄",0,TIME(0,0,(-1/$B$4)*LN(RAND())*$B$2*60))</f>
        <v>2.3611111111111111E-3</v>
      </c>
    </row>
    <row r="47" spans="1:10">
      <c r="A47">
        <f t="shared" si="0"/>
        <v>32</v>
      </c>
      <c r="B47" s="1">
        <f ca="1">TIME(0,0,(-1/$B$3)*LN(RAND())*基準時間*60)</f>
        <v>1.3888888888888889E-3</v>
      </c>
      <c r="C47" s="1">
        <f t="shared" ca="1" si="1"/>
        <v>0.81350694444444438</v>
      </c>
      <c r="D47">
        <f ca="1">[客戶編號]-[服務中]-COUNTIF(OFFSET($F$16,[服務中]-1,0,[客戶編號]-[服務中],1),"放棄")</f>
        <v>1</v>
      </c>
      <c r="E47">
        <f ca="1">MATCH([到達時間],$H$16:H46)</f>
        <v>31</v>
      </c>
      <c r="F47" t="str">
        <f ca="1">IF([排隊人數]&gt;=放棄門檻,"放棄","")</f>
        <v/>
      </c>
      <c r="G47" s="1">
        <f ca="1">H47-C47</f>
        <v>9.7222222222226318E-4</v>
      </c>
      <c r="H47" s="1">
        <f ca="1">MAX(C47,I46)</f>
        <v>0.81447916666666664</v>
      </c>
      <c r="I47" s="1">
        <f ca="1">[開始服務]+[服務時間]</f>
        <v>0.81453703703703706</v>
      </c>
      <c r="J47" s="1">
        <f ca="1">IF([放棄] = "放棄",0,TIME(0,0,(-1/$B$4)*LN(RAND())*$B$2*60))</f>
        <v>5.7870370370370366E-5</v>
      </c>
    </row>
    <row r="48" spans="1:10">
      <c r="A48">
        <f t="shared" si="0"/>
        <v>33</v>
      </c>
      <c r="B48" s="1">
        <f ca="1">TIME(0,0,(-1/$B$3)*LN(RAND())*基準時間*60)</f>
        <v>7.5231481481481471E-4</v>
      </c>
      <c r="C48" s="1">
        <f t="shared" ca="1" si="1"/>
        <v>0.81425925925925924</v>
      </c>
      <c r="D48">
        <f ca="1">[客戶編號]-[服務中]-COUNTIF(OFFSET($F$16,[服務中]-1,0,[客戶編號]-[服務中],1),"放棄")</f>
        <v>2</v>
      </c>
      <c r="E48">
        <f ca="1">MATCH([到達時間],$H$16:H47)</f>
        <v>31</v>
      </c>
      <c r="F48" t="str">
        <f ca="1">IF([排隊人數]&gt;=放棄門檻,"放棄","")</f>
        <v/>
      </c>
      <c r="G48" s="1">
        <f ca="1">H48-C48</f>
        <v>2.777777777778212E-4</v>
      </c>
      <c r="H48" s="1">
        <f ca="1">MAX(C48,I47)</f>
        <v>0.81453703703703706</v>
      </c>
      <c r="I48" s="1">
        <f ca="1">[開始服務]+[服務時間]</f>
        <v>0.81552083333333336</v>
      </c>
      <c r="J48" s="1">
        <f ca="1">IF([放棄] = "放棄",0,TIME(0,0,(-1/$B$4)*LN(RAND())*$B$2*60))</f>
        <v>9.8379629629629642E-4</v>
      </c>
    </row>
    <row r="49" spans="1:10">
      <c r="A49">
        <f t="shared" si="0"/>
        <v>34</v>
      </c>
      <c r="B49" s="1">
        <f ca="1">TIME(0,0,(-1/$B$3)*LN(RAND())*基準時間*60)</f>
        <v>3.0324074074074073E-3</v>
      </c>
      <c r="C49" s="1">
        <f t="shared" ref="C49:C80" ca="1" si="2">C48+B49</f>
        <v>0.81729166666666664</v>
      </c>
      <c r="D49">
        <f ca="1">[客戶編號]-[服務中]-COUNTIF(OFFSET($F$16,[服務中]-1,0,[客戶編號]-[服務中],1),"放棄")</f>
        <v>1</v>
      </c>
      <c r="E49">
        <f ca="1">MATCH([到達時間],$H$16:H48)</f>
        <v>33</v>
      </c>
      <c r="F49" t="str">
        <f ca="1">IF([排隊人數]&gt;=放棄門檻,"放棄","")</f>
        <v/>
      </c>
      <c r="G49" s="1">
        <f ca="1">H49-C49</f>
        <v>0</v>
      </c>
      <c r="H49" s="1">
        <f ca="1">MAX(C49,I48)</f>
        <v>0.81729166666666664</v>
      </c>
      <c r="I49" s="1">
        <f ca="1">[開始服務]+[服務時間]</f>
        <v>0.81769675925925922</v>
      </c>
      <c r="J49" s="1">
        <f ca="1">IF([放棄] = "放棄",0,TIME(0,0,(-1/$B$4)*LN(RAND())*$B$2*60))</f>
        <v>4.0509259259259258E-4</v>
      </c>
    </row>
    <row r="50" spans="1:10">
      <c r="A50">
        <f t="shared" si="0"/>
        <v>35</v>
      </c>
      <c r="B50" s="1">
        <f ca="1">TIME(0,0,(-1/$B$3)*LN(RAND())*基準時間*60)</f>
        <v>3.5879629629629635E-4</v>
      </c>
      <c r="C50" s="1">
        <f t="shared" ca="1" si="2"/>
        <v>0.81765046296296295</v>
      </c>
      <c r="D50">
        <f ca="1">[客戶編號]-[服務中]-COUNTIF(OFFSET($F$16,[服務中]-1,0,[客戶編號]-[服務中],1),"放棄")</f>
        <v>1</v>
      </c>
      <c r="E50">
        <f ca="1">MATCH([到達時間],$H$16:H49)</f>
        <v>34</v>
      </c>
      <c r="F50" t="str">
        <f ca="1">IF([排隊人數]&gt;=放棄門檻,"放棄","")</f>
        <v/>
      </c>
      <c r="G50" s="1">
        <f ca="1">H50-C50</f>
        <v>4.6296296296266526E-5</v>
      </c>
      <c r="H50" s="1">
        <f ca="1">MAX(C50,I49)</f>
        <v>0.81769675925925922</v>
      </c>
      <c r="I50" s="1">
        <f ca="1">[開始服務]+[服務時間]</f>
        <v>0.81903935185185184</v>
      </c>
      <c r="J50" s="1">
        <f ca="1">IF([放棄] = "放棄",0,TIME(0,0,(-1/$B$4)*LN(RAND())*$B$2*60))</f>
        <v>1.3425925925925925E-3</v>
      </c>
    </row>
    <row r="51" spans="1:10">
      <c r="A51">
        <f t="shared" si="0"/>
        <v>36</v>
      </c>
      <c r="B51" s="1">
        <f ca="1">TIME(0,0,(-1/$B$3)*LN(RAND())*基準時間*60)</f>
        <v>1.8865740740740742E-3</v>
      </c>
      <c r="C51" s="1">
        <f t="shared" ca="1" si="2"/>
        <v>0.81953703703703706</v>
      </c>
      <c r="D51">
        <f ca="1">[客戶編號]-[服務中]-COUNTIF(OFFSET($F$16,[服務中]-1,0,[客戶編號]-[服務中],1),"放棄")</f>
        <v>1</v>
      </c>
      <c r="E51">
        <f ca="1">MATCH([到達時間],$H$16:H50)</f>
        <v>35</v>
      </c>
      <c r="F51" t="str">
        <f ca="1">IF([排隊人數]&gt;=放棄門檻,"放棄","")</f>
        <v/>
      </c>
      <c r="G51" s="1">
        <f ca="1">H51-C51</f>
        <v>0</v>
      </c>
      <c r="H51" s="1">
        <f ca="1">MAX(C51,I50)</f>
        <v>0.81953703703703706</v>
      </c>
      <c r="I51" s="1">
        <f ca="1">[開始服務]+[服務時間]</f>
        <v>0.8217592592592593</v>
      </c>
      <c r="J51" s="1">
        <f ca="1">IF([放棄] = "放棄",0,TIME(0,0,(-1/$B$4)*LN(RAND())*$B$2*60))</f>
        <v>2.2222222222222222E-3</v>
      </c>
    </row>
    <row r="52" spans="1:10">
      <c r="A52">
        <f t="shared" si="0"/>
        <v>37</v>
      </c>
      <c r="B52" s="1">
        <f ca="1">TIME(0,0,(-1/$B$3)*LN(RAND())*基準時間*60)</f>
        <v>2.7777777777777778E-4</v>
      </c>
      <c r="C52" s="1">
        <f t="shared" ca="1" si="2"/>
        <v>0.81981481481481489</v>
      </c>
      <c r="D52">
        <f ca="1">[客戶編號]-[服務中]-COUNTIF(OFFSET($F$16,[服務中]-1,0,[客戶編號]-[服務中],1),"放棄")</f>
        <v>1</v>
      </c>
      <c r="E52">
        <f ca="1">MATCH([到達時間],$H$16:H51)</f>
        <v>36</v>
      </c>
      <c r="F52" t="str">
        <f ca="1">IF([排隊人數]&gt;=放棄門檻,"放棄","")</f>
        <v/>
      </c>
      <c r="G52" s="1">
        <f ca="1">H52-C52</f>
        <v>1.9444444444444153E-3</v>
      </c>
      <c r="H52" s="1">
        <f ca="1">MAX(C52,I51)</f>
        <v>0.8217592592592593</v>
      </c>
      <c r="I52" s="1">
        <f ca="1">[開始服務]+[服務時間]</f>
        <v>0.82207175925925935</v>
      </c>
      <c r="J52" s="1">
        <f ca="1">IF([放棄] = "放棄",0,TIME(0,0,(-1/$B$4)*LN(RAND())*$B$2*60))</f>
        <v>3.1250000000000001E-4</v>
      </c>
    </row>
    <row r="53" spans="1:10">
      <c r="A53">
        <f t="shared" si="0"/>
        <v>38</v>
      </c>
      <c r="B53" s="1">
        <f ca="1">TIME(0,0,(-1/$B$3)*LN(RAND())*基準時間*60)</f>
        <v>5.3935185185185188E-3</v>
      </c>
      <c r="C53" s="1">
        <f t="shared" ca="1" si="2"/>
        <v>0.82520833333333343</v>
      </c>
      <c r="D53">
        <f ca="1">[客戶編號]-[服務中]-COUNTIF(OFFSET($F$16,[服務中]-1,0,[客戶編號]-[服務中],1),"放棄")</f>
        <v>1</v>
      </c>
      <c r="E53">
        <f ca="1">MATCH([到達時間],$H$16:H52)</f>
        <v>37</v>
      </c>
      <c r="F53" t="str">
        <f ca="1">IF([排隊人數]&gt;=放棄門檻,"放棄","")</f>
        <v/>
      </c>
      <c r="G53" s="1">
        <f ca="1">H53-C53</f>
        <v>0</v>
      </c>
      <c r="H53" s="1">
        <f ca="1">MAX(C53,I52)</f>
        <v>0.82520833333333343</v>
      </c>
      <c r="I53" s="1">
        <f ca="1">[開始服務]+[服務時間]</f>
        <v>0.82673611111111123</v>
      </c>
      <c r="J53" s="1">
        <f ca="1">IF([放棄] = "放棄",0,TIME(0,0,(-1/$B$4)*LN(RAND())*$B$2*60))</f>
        <v>1.5277777777777779E-3</v>
      </c>
    </row>
    <row r="54" spans="1:10">
      <c r="A54">
        <f t="shared" si="0"/>
        <v>39</v>
      </c>
      <c r="B54" s="1">
        <f ca="1">TIME(0,0,(-1/$B$3)*LN(RAND())*基準時間*60)</f>
        <v>9.2592592592592588E-5</v>
      </c>
      <c r="C54" s="1">
        <f t="shared" ca="1" si="2"/>
        <v>0.82530092592592608</v>
      </c>
      <c r="D54">
        <f ca="1">[客戶編號]-[服務中]-COUNTIF(OFFSET($F$16,[服務中]-1,0,[客戶編號]-[服務中],1),"放棄")</f>
        <v>1</v>
      </c>
      <c r="E54">
        <f ca="1">MATCH([到達時間],$H$16:H53)</f>
        <v>38</v>
      </c>
      <c r="F54" t="str">
        <f ca="1">IF([排隊人數]&gt;=放棄門檻,"放棄","")</f>
        <v/>
      </c>
      <c r="G54" s="1">
        <f ca="1">H54-C54</f>
        <v>1.4351851851851505E-3</v>
      </c>
      <c r="H54" s="1">
        <f ca="1">MAX(C54,I53)</f>
        <v>0.82673611111111123</v>
      </c>
      <c r="I54" s="1">
        <f ca="1">[開始服務]+[服務時間]</f>
        <v>0.82679398148148164</v>
      </c>
      <c r="J54" s="1">
        <f ca="1">IF([放棄] = "放棄",0,TIME(0,0,(-1/$B$4)*LN(RAND())*$B$2*60))</f>
        <v>5.7870370370370366E-5</v>
      </c>
    </row>
    <row r="55" spans="1:10">
      <c r="A55">
        <f t="shared" si="0"/>
        <v>40</v>
      </c>
      <c r="B55" s="1">
        <f ca="1">TIME(0,0,(-1/$B$3)*LN(RAND())*基準時間*60)</f>
        <v>3.7037037037037035E-4</v>
      </c>
      <c r="C55" s="1">
        <f t="shared" ca="1" si="2"/>
        <v>0.82567129629629643</v>
      </c>
      <c r="D55">
        <f ca="1">[客戶編號]-[服務中]-COUNTIF(OFFSET($F$16,[服務中]-1,0,[客戶編號]-[服務中],1),"放棄")</f>
        <v>2</v>
      </c>
      <c r="E55">
        <f ca="1">MATCH([到達時間],$H$16:H54)</f>
        <v>38</v>
      </c>
      <c r="F55" t="str">
        <f ca="1">IF([排隊人數]&gt;=放棄門檻,"放棄","")</f>
        <v/>
      </c>
      <c r="G55" s="1">
        <f ca="1">H55-C55</f>
        <v>1.1226851851852127E-3</v>
      </c>
      <c r="H55" s="1">
        <f ca="1">MAX(C55,I54)</f>
        <v>0.82679398148148164</v>
      </c>
      <c r="I55" s="1">
        <f ca="1">[開始服務]+[服務時間]</f>
        <v>0.82826388888888902</v>
      </c>
      <c r="J55" s="1">
        <f ca="1">IF([放棄] = "放棄",0,TIME(0,0,(-1/$B$4)*LN(RAND())*$B$2*60))</f>
        <v>1.4699074074074074E-3</v>
      </c>
    </row>
    <row r="56" spans="1:10">
      <c r="A56">
        <f t="shared" si="0"/>
        <v>41</v>
      </c>
      <c r="B56" s="1">
        <f ca="1">TIME(0,0,(-1/$B$3)*LN(RAND())*基準時間*60)</f>
        <v>0</v>
      </c>
      <c r="C56" s="1">
        <f t="shared" ca="1" si="2"/>
        <v>0.82567129629629643</v>
      </c>
      <c r="D56">
        <f ca="1">[客戶編號]-[服務中]-COUNTIF(OFFSET($F$16,[服務中]-1,0,[客戶編號]-[服務中],1),"放棄")</f>
        <v>3</v>
      </c>
      <c r="E56">
        <f ca="1">MATCH([到達時間],$H$16:H55)</f>
        <v>38</v>
      </c>
      <c r="F56" t="str">
        <f ca="1">IF([排隊人數]&gt;=放棄門檻,"放棄","")</f>
        <v/>
      </c>
      <c r="G56" s="1">
        <f ca="1">H56-C56</f>
        <v>2.5925925925925908E-3</v>
      </c>
      <c r="H56" s="1">
        <f ca="1">MAX(C56,I55)</f>
        <v>0.82826388888888902</v>
      </c>
      <c r="I56" s="1">
        <f ca="1">[開始服務]+[服務時間]</f>
        <v>0.82868055555555564</v>
      </c>
      <c r="J56" s="1">
        <f ca="1">IF([放棄] = "放棄",0,TIME(0,0,(-1/$B$4)*LN(RAND())*$B$2*60))</f>
        <v>4.1666666666666669E-4</v>
      </c>
    </row>
    <row r="57" spans="1:10">
      <c r="A57">
        <f t="shared" si="0"/>
        <v>42</v>
      </c>
      <c r="B57" s="1">
        <f ca="1">TIME(0,0,(-1/$B$3)*LN(RAND())*基準時間*60)</f>
        <v>1.3888888888888889E-4</v>
      </c>
      <c r="C57" s="1">
        <f t="shared" ca="1" si="2"/>
        <v>0.82581018518518534</v>
      </c>
      <c r="D57">
        <f ca="1">[客戶編號]-[服務中]-COUNTIF(OFFSET($F$16,[服務中]-1,0,[客戶編號]-[服務中],1),"放棄")</f>
        <v>4</v>
      </c>
      <c r="E57">
        <f ca="1">MATCH([到達時間],$H$16:H56)</f>
        <v>38</v>
      </c>
      <c r="F57" t="str">
        <f ca="1">IF([排隊人數]&gt;=放棄門檻,"放棄","")</f>
        <v/>
      </c>
      <c r="G57" s="1">
        <f ca="1">H57-C57</f>
        <v>2.870370370370301E-3</v>
      </c>
      <c r="H57" s="1">
        <f ca="1">MAX(C57,I56)</f>
        <v>0.82868055555555564</v>
      </c>
      <c r="I57" s="1">
        <f ca="1">[開始服務]+[服務時間]</f>
        <v>0.82918981481481491</v>
      </c>
      <c r="J57" s="1">
        <f ca="1">IF([放棄] = "放棄",0,TIME(0,0,(-1/$B$4)*LN(RAND())*$B$2*60))</f>
        <v>5.0925925925925921E-4</v>
      </c>
    </row>
    <row r="58" spans="1:10">
      <c r="A58">
        <f t="shared" si="0"/>
        <v>43</v>
      </c>
      <c r="B58" s="1">
        <f ca="1">TIME(0,0,(-1/$B$3)*LN(RAND())*基準時間*60)</f>
        <v>9.1435185185185185E-4</v>
      </c>
      <c r="C58" s="1">
        <f t="shared" ca="1" si="2"/>
        <v>0.82672453703703719</v>
      </c>
      <c r="D58">
        <f ca="1">[客戶編號]-[服務中]-COUNTIF(OFFSET($F$16,[服務中]-1,0,[客戶編號]-[服務中],1),"放棄")</f>
        <v>5</v>
      </c>
      <c r="E58">
        <f ca="1">MATCH([到達時間],$H$16:H57)</f>
        <v>38</v>
      </c>
      <c r="F58" t="str">
        <f ca="1">IF([排隊人數]&gt;=放棄門檻,"放棄","")</f>
        <v>放棄</v>
      </c>
      <c r="G58" s="1">
        <f ca="1">H58-C58</f>
        <v>2.4652777777777191E-3</v>
      </c>
      <c r="H58" s="1">
        <f ca="1">MAX(C58,I57)</f>
        <v>0.82918981481481491</v>
      </c>
      <c r="I58" s="1">
        <f ca="1">[開始服務]+[服務時間]</f>
        <v>0.82918981481481491</v>
      </c>
      <c r="J58" s="1">
        <f ca="1">IF([放棄] = "放棄",0,TIME(0,0,(-1/$B$4)*LN(RAND())*$B$2*60))</f>
        <v>0</v>
      </c>
    </row>
    <row r="59" spans="1:10">
      <c r="A59">
        <f t="shared" si="0"/>
        <v>44</v>
      </c>
      <c r="B59" s="1">
        <f ca="1">TIME(0,0,(-1/$B$3)*LN(RAND())*基準時間*60)</f>
        <v>6.2500000000000001E-4</v>
      </c>
      <c r="C59" s="1">
        <f t="shared" ca="1" si="2"/>
        <v>0.82734953703703717</v>
      </c>
      <c r="D59">
        <f ca="1">[客戶編號]-[服務中]-COUNTIF(OFFSET($F$16,[服務中]-1,0,[客戶編號]-[服務中],1),"放棄")</f>
        <v>3</v>
      </c>
      <c r="E59">
        <f ca="1">MATCH([到達時間],$H$16:H58)</f>
        <v>40</v>
      </c>
      <c r="F59" t="str">
        <f ca="1">IF([排隊人數]&gt;=放棄門檻,"放棄","")</f>
        <v/>
      </c>
      <c r="G59" s="1">
        <f ca="1">H59-C59</f>
        <v>1.8402777777777324E-3</v>
      </c>
      <c r="H59" s="1">
        <f ca="1">MAX(C59,I58)</f>
        <v>0.82918981481481491</v>
      </c>
      <c r="I59" s="1">
        <f ca="1">[開始服務]+[服務時間]</f>
        <v>0.82937500000000008</v>
      </c>
      <c r="J59" s="1">
        <f ca="1">IF([放棄] = "放棄",0,TIME(0,0,(-1/$B$4)*LN(RAND())*$B$2*60))</f>
        <v>1.8518518518518518E-4</v>
      </c>
    </row>
    <row r="60" spans="1:10">
      <c r="A60">
        <f t="shared" si="0"/>
        <v>45</v>
      </c>
      <c r="B60" s="1">
        <f ca="1">TIME(0,0,(-1/$B$3)*LN(RAND())*基準時間*60)</f>
        <v>1.1805555555555556E-3</v>
      </c>
      <c r="C60" s="1">
        <f t="shared" ca="1" si="2"/>
        <v>0.82853009259259269</v>
      </c>
      <c r="D60">
        <f ca="1">[客戶編號]-[服務中]-COUNTIF(OFFSET($F$16,[服務中]-1,0,[客戶編號]-[服務中],1),"放棄")</f>
        <v>3</v>
      </c>
      <c r="E60">
        <f ca="1">MATCH([到達時間],$H$16:H59)</f>
        <v>41</v>
      </c>
      <c r="F60" t="str">
        <f ca="1">IF([排隊人數]&gt;=放棄門檻,"放棄","")</f>
        <v/>
      </c>
      <c r="G60" s="1">
        <f ca="1">H60-C60</f>
        <v>8.4490740740739145E-4</v>
      </c>
      <c r="H60" s="1">
        <f ca="1">MAX(C60,I59)</f>
        <v>0.82937500000000008</v>
      </c>
      <c r="I60" s="1">
        <f ca="1">[開始服務]+[服務時間]</f>
        <v>0.83063657407407421</v>
      </c>
      <c r="J60" s="1">
        <f ca="1">IF([放棄] = "放棄",0,TIME(0,0,(-1/$B$4)*LN(RAND())*$B$2*60))</f>
        <v>1.261574074074074E-3</v>
      </c>
    </row>
    <row r="61" spans="1:10">
      <c r="A61">
        <f t="shared" si="0"/>
        <v>46</v>
      </c>
      <c r="B61" s="1">
        <f ca="1">TIME(0,0,(-1/$B$3)*LN(RAND())*基準時間*60)</f>
        <v>2.6620370370370372E-4</v>
      </c>
      <c r="C61" s="1">
        <f t="shared" ca="1" si="2"/>
        <v>0.82879629629629636</v>
      </c>
      <c r="D61">
        <f ca="1">[客戶編號]-[服務中]-COUNTIF(OFFSET($F$16,[服務中]-1,0,[客戶編號]-[服務中],1),"放棄")</f>
        <v>3</v>
      </c>
      <c r="E61">
        <f ca="1">MATCH([到達時間],$H$16:H60)</f>
        <v>42</v>
      </c>
      <c r="F61" t="str">
        <f ca="1">IF([排隊人數]&gt;=放棄門檻,"放棄","")</f>
        <v/>
      </c>
      <c r="G61" s="1">
        <f ca="1">H61-C61</f>
        <v>1.8402777777778434E-3</v>
      </c>
      <c r="H61" s="1">
        <f ca="1">MAX(C61,I60)</f>
        <v>0.83063657407407421</v>
      </c>
      <c r="I61" s="1">
        <f ca="1">[開始服務]+[服務時間]</f>
        <v>0.83091435185185203</v>
      </c>
      <c r="J61" s="1">
        <f ca="1">IF([放棄] = "放棄",0,TIME(0,0,(-1/$B$4)*LN(RAND())*$B$2*60))</f>
        <v>2.7777777777777778E-4</v>
      </c>
    </row>
    <row r="62" spans="1:10">
      <c r="A62">
        <f t="shared" si="0"/>
        <v>47</v>
      </c>
      <c r="B62" s="1">
        <f ca="1">TIME(0,0,(-1/$B$3)*LN(RAND())*基準時間*60)</f>
        <v>3.3796296296296296E-3</v>
      </c>
      <c r="C62" s="1">
        <f t="shared" ca="1" si="2"/>
        <v>0.83217592592592604</v>
      </c>
      <c r="D62">
        <f ca="1">[客戶編號]-[服務中]-COUNTIF(OFFSET($F$16,[服務中]-1,0,[客戶編號]-[服務中],1),"放棄")</f>
        <v>1</v>
      </c>
      <c r="E62">
        <f ca="1">MATCH([到達時間],$H$16:H61)</f>
        <v>46</v>
      </c>
      <c r="F62" t="str">
        <f ca="1">IF([排隊人數]&gt;=放棄門檻,"放棄","")</f>
        <v/>
      </c>
      <c r="G62" s="1">
        <f ca="1">H62-C62</f>
        <v>0</v>
      </c>
      <c r="H62" s="1">
        <f ca="1">MAX(C62,I61)</f>
        <v>0.83217592592592604</v>
      </c>
      <c r="I62" s="1">
        <f ca="1">[開始服務]+[服務時間]</f>
        <v>0.83244212962962971</v>
      </c>
      <c r="J62" s="1">
        <f ca="1">IF([放棄] = "放棄",0,TIME(0,0,(-1/$B$4)*LN(RAND())*$B$2*60))</f>
        <v>2.6620370370370372E-4</v>
      </c>
    </row>
    <row r="63" spans="1:10">
      <c r="A63">
        <f t="shared" si="0"/>
        <v>48</v>
      </c>
      <c r="B63" s="1">
        <f ca="1">TIME(0,0,(-1/$B$3)*LN(RAND())*基準時間*60)</f>
        <v>1.2268518518518518E-3</v>
      </c>
      <c r="C63" s="1">
        <f t="shared" ca="1" si="2"/>
        <v>0.83340277777777794</v>
      </c>
      <c r="D63">
        <f ca="1">[客戶編號]-[服務中]-COUNTIF(OFFSET($F$16,[服務中]-1,0,[客戶編號]-[服務中],1),"放棄")</f>
        <v>1</v>
      </c>
      <c r="E63">
        <f ca="1">MATCH([到達時間],$H$16:H62)</f>
        <v>47</v>
      </c>
      <c r="F63" t="str">
        <f ca="1">IF([排隊人數]&gt;=放棄門檻,"放棄","")</f>
        <v/>
      </c>
      <c r="G63" s="1">
        <f ca="1">H63-C63</f>
        <v>0</v>
      </c>
      <c r="H63" s="1">
        <f ca="1">MAX(C63,I62)</f>
        <v>0.83340277777777794</v>
      </c>
      <c r="I63" s="1">
        <f ca="1">[開始服務]+[服務時間]</f>
        <v>0.83410879629629642</v>
      </c>
      <c r="J63" s="1">
        <f ca="1">IF([放棄] = "放棄",0,TIME(0,0,(-1/$B$4)*LN(RAND())*$B$2*60))</f>
        <v>7.0601851851851847E-4</v>
      </c>
    </row>
    <row r="64" spans="1:10">
      <c r="A64">
        <f t="shared" si="0"/>
        <v>49</v>
      </c>
      <c r="B64" s="1">
        <f ca="1">TIME(0,0,(-1/$B$3)*LN(RAND())*基準時間*60)</f>
        <v>1.2962962962962963E-3</v>
      </c>
      <c r="C64" s="1">
        <f t="shared" ca="1" si="2"/>
        <v>0.83469907407407429</v>
      </c>
      <c r="D64">
        <f ca="1">[客戶編號]-[服務中]-COUNTIF(OFFSET($F$16,[服務中]-1,0,[客戶編號]-[服務中],1),"放棄")</f>
        <v>1</v>
      </c>
      <c r="E64">
        <f ca="1">MATCH([到達時間],$H$16:H63)</f>
        <v>48</v>
      </c>
      <c r="F64" t="str">
        <f ca="1">IF([排隊人數]&gt;=放棄門檻,"放棄","")</f>
        <v/>
      </c>
      <c r="G64" s="1">
        <f ca="1">H64-C64</f>
        <v>0</v>
      </c>
      <c r="H64" s="1">
        <f ca="1">MAX(C64,I63)</f>
        <v>0.83469907407407429</v>
      </c>
      <c r="I64" s="1">
        <f ca="1">[開始服務]+[服務時間]</f>
        <v>0.83473379629629652</v>
      </c>
      <c r="J64" s="1">
        <f ca="1">IF([放棄] = "放棄",0,TIME(0,0,(-1/$B$4)*LN(RAND())*$B$2*60))</f>
        <v>3.4722222222222222E-5</v>
      </c>
    </row>
    <row r="65" spans="1:10">
      <c r="A65">
        <f t="shared" si="0"/>
        <v>50</v>
      </c>
      <c r="B65" s="1">
        <f ca="1">TIME(0,0,(-1/$B$3)*LN(RAND())*基準時間*60)</f>
        <v>9.9537037037037042E-4</v>
      </c>
      <c r="C65" s="1">
        <f t="shared" ca="1" si="2"/>
        <v>0.83569444444444463</v>
      </c>
      <c r="D65">
        <f ca="1">[客戶編號]-[服務中]-COUNTIF(OFFSET($F$16,[服務中]-1,0,[客戶編號]-[服務中],1),"放棄")</f>
        <v>1</v>
      </c>
      <c r="E65">
        <f ca="1">MATCH([到達時間],$H$16:H64)</f>
        <v>49</v>
      </c>
      <c r="F65" t="str">
        <f ca="1">IF([排隊人數]&gt;=放棄門檻,"放棄","")</f>
        <v/>
      </c>
      <c r="G65" s="1">
        <f ca="1">H65-C65</f>
        <v>0</v>
      </c>
      <c r="H65" s="1">
        <f ca="1">MAX(C65,I64)</f>
        <v>0.83569444444444463</v>
      </c>
      <c r="I65" s="1">
        <f ca="1">[開始服務]+[服務時間]</f>
        <v>0.83651620370370394</v>
      </c>
      <c r="J65" s="1">
        <f ca="1">IF([放棄] = "放棄",0,TIME(0,0,(-1/$B$4)*LN(RAND())*$B$2*60))</f>
        <v>8.2175925925925917E-4</v>
      </c>
    </row>
    <row r="66" spans="1:10">
      <c r="A66">
        <f t="shared" si="0"/>
        <v>51</v>
      </c>
      <c r="B66" s="1">
        <f ca="1">TIME(0,0,(-1/$B$3)*LN(RAND())*基準時間*60)</f>
        <v>2.4189814814814816E-3</v>
      </c>
      <c r="C66" s="1">
        <f t="shared" ca="1" si="2"/>
        <v>0.83811342592592608</v>
      </c>
      <c r="D66">
        <f ca="1">[客戶編號]-[服務中]-COUNTIF(OFFSET($F$16,[服務中]-1,0,[客戶編號]-[服務中],1),"放棄")</f>
        <v>1</v>
      </c>
      <c r="E66">
        <f ca="1">MATCH([到達時間],$H$16:H65)</f>
        <v>50</v>
      </c>
      <c r="F66" t="str">
        <f ca="1">IF([排隊人數]&gt;=放棄門檻,"放棄","")</f>
        <v/>
      </c>
      <c r="G66" s="1">
        <f ca="1">H66-C66</f>
        <v>0</v>
      </c>
      <c r="H66" s="1">
        <f ca="1">MAX(C66,I65)</f>
        <v>0.83811342592592608</v>
      </c>
      <c r="I66" s="1">
        <f ca="1">[開始服務]+[服務時間]</f>
        <v>0.83824074074074084</v>
      </c>
      <c r="J66" s="1">
        <f ca="1">IF([放棄] = "放棄",0,TIME(0,0,(-1/$B$4)*LN(RAND())*$B$2*60))</f>
        <v>1.273148148148148E-4</v>
      </c>
    </row>
    <row r="67" spans="1:10">
      <c r="A67">
        <f t="shared" si="0"/>
        <v>52</v>
      </c>
      <c r="B67" s="1">
        <f ca="1">TIME(0,0,(-1/$B$3)*LN(RAND())*基準時間*60)</f>
        <v>1.9212962962962962E-3</v>
      </c>
      <c r="C67" s="1">
        <f t="shared" ca="1" si="2"/>
        <v>0.84003472222222242</v>
      </c>
      <c r="D67">
        <f ca="1">[客戶編號]-[服務中]-COUNTIF(OFFSET($F$16,[服務中]-1,0,[客戶編號]-[服務中],1),"放棄")</f>
        <v>1</v>
      </c>
      <c r="E67">
        <f ca="1">MATCH([到達時間],$H$16:H66)</f>
        <v>51</v>
      </c>
      <c r="F67" t="str">
        <f ca="1">IF([排隊人數]&gt;=放棄門檻,"放棄","")</f>
        <v/>
      </c>
      <c r="G67" s="1">
        <f ca="1">H67-C67</f>
        <v>0</v>
      </c>
      <c r="H67" s="1">
        <f ca="1">MAX(C67,I66)</f>
        <v>0.84003472222222242</v>
      </c>
      <c r="I67" s="1">
        <f ca="1">[開始服務]+[服務時間]</f>
        <v>0.84010416666666687</v>
      </c>
      <c r="J67" s="1">
        <f ca="1">IF([放棄] = "放棄",0,TIME(0,0,(-1/$B$4)*LN(RAND())*$B$2*60))</f>
        <v>6.9444444444444444E-5</v>
      </c>
    </row>
    <row r="68" spans="1:10">
      <c r="A68">
        <f t="shared" si="0"/>
        <v>53</v>
      </c>
      <c r="B68" s="1">
        <f ca="1">TIME(0,0,(-1/$B$3)*LN(RAND())*基準時間*60)</f>
        <v>2.0833333333333335E-4</v>
      </c>
      <c r="C68" s="1">
        <f t="shared" ca="1" si="2"/>
        <v>0.84024305555555578</v>
      </c>
      <c r="D68">
        <f ca="1">[客戶編號]-[服務中]-COUNTIF(OFFSET($F$16,[服務中]-1,0,[客戶編號]-[服務中],1),"放棄")</f>
        <v>1</v>
      </c>
      <c r="E68">
        <f ca="1">MATCH([到達時間],$H$16:H67)</f>
        <v>52</v>
      </c>
      <c r="F68" t="str">
        <f ca="1">IF([排隊人數]&gt;=放棄門檻,"放棄","")</f>
        <v/>
      </c>
      <c r="G68" s="1">
        <f ca="1">H68-C68</f>
        <v>0</v>
      </c>
      <c r="H68" s="1">
        <f ca="1">MAX(C68,I67)</f>
        <v>0.84024305555555578</v>
      </c>
      <c r="I68" s="1">
        <f ca="1">[開始服務]+[服務時間]</f>
        <v>0.8416666666666669</v>
      </c>
      <c r="J68" s="1">
        <f ca="1">IF([放棄] = "放棄",0,TIME(0,0,(-1/$B$4)*LN(RAND())*$B$2*60))</f>
        <v>1.423611111111111E-3</v>
      </c>
    </row>
    <row r="69" spans="1:10">
      <c r="A69">
        <f t="shared" si="0"/>
        <v>54</v>
      </c>
      <c r="B69" s="1">
        <f ca="1">TIME(0,0,(-1/$B$3)*LN(RAND())*基準時間*60)</f>
        <v>5.5555555555555556E-4</v>
      </c>
      <c r="C69" s="1">
        <f t="shared" ca="1" si="2"/>
        <v>0.84079861111111132</v>
      </c>
      <c r="D69">
        <f ca="1">[客戶編號]-[服務中]-COUNTIF(OFFSET($F$16,[服務中]-1,0,[客戶編號]-[服務中],1),"放棄")</f>
        <v>1</v>
      </c>
      <c r="E69">
        <f ca="1">MATCH([到達時間],$H$16:H68)</f>
        <v>53</v>
      </c>
      <c r="F69" t="str">
        <f ca="1">IF([排隊人數]&gt;=放棄門檻,"放棄","")</f>
        <v/>
      </c>
      <c r="G69" s="1">
        <f ca="1">H69-C69</f>
        <v>8.6805555555558023E-4</v>
      </c>
      <c r="H69" s="1">
        <f ca="1">MAX(C69,I68)</f>
        <v>0.8416666666666669</v>
      </c>
      <c r="I69" s="1">
        <f ca="1">[開始服務]+[服務時間]</f>
        <v>0.843252314814815</v>
      </c>
      <c r="J69" s="1">
        <f ca="1">IF([放棄] = "放棄",0,TIME(0,0,(-1/$B$4)*LN(RAND())*$B$2*60))</f>
        <v>1.5856481481481479E-3</v>
      </c>
    </row>
    <row r="70" spans="1:10">
      <c r="A70">
        <f t="shared" si="0"/>
        <v>55</v>
      </c>
      <c r="B70" s="1">
        <f ca="1">TIME(0,0,(-1/$B$3)*LN(RAND())*基準時間*60)</f>
        <v>1.1574074074074073E-5</v>
      </c>
      <c r="C70" s="1">
        <f t="shared" ca="1" si="2"/>
        <v>0.84081018518518535</v>
      </c>
      <c r="D70">
        <f ca="1">[客戶編號]-[服務中]-COUNTIF(OFFSET($F$16,[服務中]-1,0,[客戶編號]-[服務中],1),"放棄")</f>
        <v>2</v>
      </c>
      <c r="E70">
        <f ca="1">MATCH([到達時間],$H$16:H69)</f>
        <v>53</v>
      </c>
      <c r="F70" t="str">
        <f ca="1">IF([排隊人數]&gt;=放棄門檻,"放棄","")</f>
        <v/>
      </c>
      <c r="G70" s="1">
        <f ca="1">H70-C70</f>
        <v>2.4421296296296413E-3</v>
      </c>
      <c r="H70" s="1">
        <f ca="1">MAX(C70,I69)</f>
        <v>0.843252314814815</v>
      </c>
      <c r="I70" s="1">
        <f ca="1">[開始服務]+[服務時間]</f>
        <v>0.84428240740740756</v>
      </c>
      <c r="J70" s="1">
        <f ca="1">IF([放棄] = "放棄",0,TIME(0,0,(-1/$B$4)*LN(RAND())*$B$2*60))</f>
        <v>1.0300925925925926E-3</v>
      </c>
    </row>
    <row r="71" spans="1:10">
      <c r="A71">
        <f t="shared" si="0"/>
        <v>56</v>
      </c>
      <c r="B71" s="1">
        <f ca="1">TIME(0,0,(-1/$B$3)*LN(RAND())*基準時間*60)</f>
        <v>1.3310185185185187E-3</v>
      </c>
      <c r="C71" s="1">
        <f t="shared" ca="1" si="2"/>
        <v>0.84214120370370382</v>
      </c>
      <c r="D71">
        <f ca="1">[客戶編號]-[服務中]-COUNTIF(OFFSET($F$16,[服務中]-1,0,[客戶編號]-[服務中],1),"放棄")</f>
        <v>2</v>
      </c>
      <c r="E71">
        <f ca="1">MATCH([到達時間],$H$16:H70)</f>
        <v>54</v>
      </c>
      <c r="F71" t="str">
        <f ca="1">IF([排隊人數]&gt;=放棄門檻,"放棄","")</f>
        <v/>
      </c>
      <c r="G71" s="1">
        <f ca="1">H71-C71</f>
        <v>2.1412037037037424E-3</v>
      </c>
      <c r="H71" s="1">
        <f ca="1">MAX(C71,I70)</f>
        <v>0.84428240740740756</v>
      </c>
      <c r="I71" s="1">
        <f ca="1">[開始服務]+[服務時間]</f>
        <v>0.84508101851851869</v>
      </c>
      <c r="J71" s="1">
        <f ca="1">IF([放棄] = "放棄",0,TIME(0,0,(-1/$B$4)*LN(RAND())*$B$2*60))</f>
        <v>7.9861111111111105E-4</v>
      </c>
    </row>
    <row r="72" spans="1:10">
      <c r="A72">
        <f t="shared" si="0"/>
        <v>57</v>
      </c>
      <c r="B72" s="1">
        <f ca="1">TIME(0,0,(-1/$B$3)*LN(RAND())*基準時間*60)</f>
        <v>9.6064814814814808E-4</v>
      </c>
      <c r="C72" s="1">
        <f t="shared" ca="1" si="2"/>
        <v>0.84310185185185194</v>
      </c>
      <c r="D72">
        <f ca="1">[客戶編號]-[服務中]-COUNTIF(OFFSET($F$16,[服務中]-1,0,[客戶編號]-[服務中],1),"放棄")</f>
        <v>3</v>
      </c>
      <c r="E72">
        <f ca="1">MATCH([到達時間],$H$16:H71)</f>
        <v>54</v>
      </c>
      <c r="F72" t="str">
        <f ca="1">IF([排隊人數]&gt;=放棄門檻,"放棄","")</f>
        <v/>
      </c>
      <c r="G72" s="1">
        <f ca="1">H72-C72</f>
        <v>1.979166666666754E-3</v>
      </c>
      <c r="H72" s="1">
        <f ca="1">MAX(C72,I71)</f>
        <v>0.84508101851851869</v>
      </c>
      <c r="I72" s="1">
        <f ca="1">[開始服務]+[服務時間]</f>
        <v>0.84547453703703723</v>
      </c>
      <c r="J72" s="1">
        <f ca="1">IF([放棄] = "放棄",0,TIME(0,0,(-1/$B$4)*LN(RAND())*$B$2*60))</f>
        <v>3.9351851851851852E-4</v>
      </c>
    </row>
    <row r="73" spans="1:10">
      <c r="A73">
        <f t="shared" si="0"/>
        <v>58</v>
      </c>
      <c r="B73" s="1">
        <f ca="1">TIME(0,0,(-1/$B$3)*LN(RAND())*基準時間*60)</f>
        <v>4.6296296296296294E-5</v>
      </c>
      <c r="C73" s="1">
        <f t="shared" ca="1" si="2"/>
        <v>0.8431481481481482</v>
      </c>
      <c r="D73">
        <f ca="1">[客戶編號]-[服務中]-COUNTIF(OFFSET($F$16,[服務中]-1,0,[客戶編號]-[服務中],1),"放棄")</f>
        <v>4</v>
      </c>
      <c r="E73">
        <f ca="1">MATCH([到達時間],$H$16:H72)</f>
        <v>54</v>
      </c>
      <c r="F73" t="str">
        <f ca="1">IF([排隊人數]&gt;=放棄門檻,"放棄","")</f>
        <v/>
      </c>
      <c r="G73" s="1">
        <f ca="1">H73-C73</f>
        <v>2.3263888888890305E-3</v>
      </c>
      <c r="H73" s="1">
        <f ca="1">MAX(C73,I72)</f>
        <v>0.84547453703703723</v>
      </c>
      <c r="I73" s="1">
        <f ca="1">[開始服務]+[服務時間]</f>
        <v>0.84560185185185199</v>
      </c>
      <c r="J73" s="1">
        <f ca="1">IF([放棄] = "放棄",0,TIME(0,0,(-1/$B$4)*LN(RAND())*$B$2*60))</f>
        <v>1.273148148148148E-4</v>
      </c>
    </row>
    <row r="74" spans="1:10">
      <c r="A74">
        <f t="shared" si="0"/>
        <v>59</v>
      </c>
      <c r="B74" s="1">
        <f ca="1">TIME(0,0,(-1/$B$3)*LN(RAND())*基準時間*60)</f>
        <v>6.5972222222222213E-4</v>
      </c>
      <c r="C74" s="1">
        <f t="shared" ca="1" si="2"/>
        <v>0.84380787037037042</v>
      </c>
      <c r="D74">
        <f ca="1">[客戶編號]-[服務中]-COUNTIF(OFFSET($F$16,[服務中]-1,0,[客戶編號]-[服務中],1),"放棄")</f>
        <v>4</v>
      </c>
      <c r="E74">
        <f ca="1">MATCH([到達時間],$H$16:H73)</f>
        <v>55</v>
      </c>
      <c r="F74" t="str">
        <f ca="1">IF([排隊人數]&gt;=放棄門檻,"放棄","")</f>
        <v/>
      </c>
      <c r="G74" s="1">
        <f ca="1">H74-C74</f>
        <v>1.7939814814815769E-3</v>
      </c>
      <c r="H74" s="1">
        <f ca="1">MAX(C74,I73)</f>
        <v>0.84560185185185199</v>
      </c>
      <c r="I74" s="1">
        <f ca="1">[開始服務]+[服務時間]</f>
        <v>0.84899305555555571</v>
      </c>
      <c r="J74" s="1">
        <f ca="1">IF([放棄] = "放棄",0,TIME(0,0,(-1/$B$4)*LN(RAND())*$B$2*60))</f>
        <v>3.391203703703704E-3</v>
      </c>
    </row>
    <row r="75" spans="1:10">
      <c r="A75">
        <f t="shared" si="0"/>
        <v>60</v>
      </c>
      <c r="B75" s="1">
        <f ca="1">TIME(0,0,(-1/$B$3)*LN(RAND())*基準時間*60)</f>
        <v>1.273148148148148E-4</v>
      </c>
      <c r="C75" s="1">
        <f t="shared" ca="1" si="2"/>
        <v>0.84393518518518518</v>
      </c>
      <c r="D75">
        <f ca="1">[客戶編號]-[服務中]-COUNTIF(OFFSET($F$16,[服務中]-1,0,[客戶編號]-[服務中],1),"放棄")</f>
        <v>5</v>
      </c>
      <c r="E75">
        <f ca="1">MATCH([到達時間],$H$16:H74)</f>
        <v>55</v>
      </c>
      <c r="F75" t="str">
        <f ca="1">IF([排隊人數]&gt;=放棄門檻,"放棄","")</f>
        <v>放棄</v>
      </c>
      <c r="G75" s="1">
        <f ca="1">H75-C75</f>
        <v>5.0578703703705319E-3</v>
      </c>
      <c r="H75" s="1">
        <f ca="1">MAX(C75,I74)</f>
        <v>0.84899305555555571</v>
      </c>
      <c r="I75" s="1">
        <f ca="1">[開始服務]+[服務時間]</f>
        <v>0.84899305555555571</v>
      </c>
      <c r="J75" s="1">
        <f ca="1">IF([放棄] = "放棄",0,TIME(0,0,(-1/$B$4)*LN(RAND())*$B$2*60))</f>
        <v>0</v>
      </c>
    </row>
    <row r="76" spans="1:10">
      <c r="A76">
        <f t="shared" si="0"/>
        <v>61</v>
      </c>
      <c r="B76" s="1">
        <f ca="1">TIME(0,0,(-1/$B$3)*LN(RAND())*基準時間*60)</f>
        <v>2.0138888888888888E-3</v>
      </c>
      <c r="C76" s="1">
        <f t="shared" ca="1" si="2"/>
        <v>0.84594907407407405</v>
      </c>
      <c r="D76">
        <f ca="1">[客戶編號]-[服務中]-COUNTIF(OFFSET($F$16,[服務中]-1,0,[客戶編號]-[服務中],1),"放棄")</f>
        <v>1</v>
      </c>
      <c r="E76">
        <f ca="1">MATCH([到達時間],$H$16:H75)</f>
        <v>59</v>
      </c>
      <c r="F76" t="str">
        <f ca="1">IF([排隊人數]&gt;=放棄門檻,"放棄","")</f>
        <v/>
      </c>
      <c r="G76" s="1">
        <f ca="1">H76-C76</f>
        <v>3.0439814814816613E-3</v>
      </c>
      <c r="H76" s="1">
        <f ca="1">MAX(C76,I75)</f>
        <v>0.84899305555555571</v>
      </c>
      <c r="I76" s="1">
        <f ca="1">[開始服務]+[服務時間]</f>
        <v>0.8500000000000002</v>
      </c>
      <c r="J76" s="1">
        <f ca="1">IF([放棄] = "放棄",0,TIME(0,0,(-1/$B$4)*LN(RAND())*$B$2*60))</f>
        <v>1.0069444444444444E-3</v>
      </c>
    </row>
    <row r="77" spans="1:10">
      <c r="A77">
        <f t="shared" si="0"/>
        <v>62</v>
      </c>
      <c r="B77" s="1">
        <f ca="1">TIME(0,0,(-1/$B$3)*LN(RAND())*基準時間*60)</f>
        <v>7.291666666666667E-4</v>
      </c>
      <c r="C77" s="1">
        <f t="shared" ca="1" si="2"/>
        <v>0.84667824074074072</v>
      </c>
      <c r="D77">
        <f ca="1">[客戶編號]-[服務中]-COUNTIF(OFFSET($F$16,[服務中]-1,0,[客戶編號]-[服務中],1),"放棄")</f>
        <v>2</v>
      </c>
      <c r="E77">
        <f ca="1">MATCH([到達時間],$H$16:H76)</f>
        <v>59</v>
      </c>
      <c r="F77" t="str">
        <f ca="1">IF([排隊人數]&gt;=放棄門檻,"放棄","")</f>
        <v/>
      </c>
      <c r="G77" s="1">
        <f ca="1">H77-C77</f>
        <v>3.3217592592594825E-3</v>
      </c>
      <c r="H77" s="1">
        <f ca="1">MAX(C77,I76)</f>
        <v>0.8500000000000002</v>
      </c>
      <c r="I77" s="1">
        <f ca="1">[開始服務]+[服務時間]</f>
        <v>0.85026620370370387</v>
      </c>
      <c r="J77" s="1">
        <f ca="1">IF([放棄] = "放棄",0,TIME(0,0,(-1/$B$4)*LN(RAND())*$B$2*60))</f>
        <v>2.6620370370370372E-4</v>
      </c>
    </row>
    <row r="78" spans="1:10">
      <c r="A78">
        <f t="shared" si="0"/>
        <v>63</v>
      </c>
      <c r="B78" s="1">
        <f ca="1">TIME(0,0,(-1/$B$3)*LN(RAND())*基準時間*60)</f>
        <v>4.7453703703703704E-4</v>
      </c>
      <c r="C78" s="1">
        <f t="shared" ca="1" si="2"/>
        <v>0.84715277777777775</v>
      </c>
      <c r="D78">
        <f ca="1">[客戶編號]-[服務中]-COUNTIF(OFFSET($F$16,[服務中]-1,0,[客戶編號]-[服務中],1),"放棄")</f>
        <v>3</v>
      </c>
      <c r="E78">
        <f ca="1">MATCH([到達時間],$H$16:H77)</f>
        <v>59</v>
      </c>
      <c r="F78" t="str">
        <f ca="1">IF([排隊人數]&gt;=放棄門檻,"放棄","")</f>
        <v/>
      </c>
      <c r="G78" s="1">
        <f ca="1">H78-C78</f>
        <v>3.1134259259261166E-3</v>
      </c>
      <c r="H78" s="1">
        <f ca="1">MAX(C78,I77)</f>
        <v>0.85026620370370387</v>
      </c>
      <c r="I78" s="1">
        <f ca="1">[開始服務]+[服務時間]</f>
        <v>0.85127314814814836</v>
      </c>
      <c r="J78" s="1">
        <f ca="1">IF([放棄] = "放棄",0,TIME(0,0,(-1/$B$4)*LN(RAND())*$B$2*60))</f>
        <v>1.0069444444444444E-3</v>
      </c>
    </row>
    <row r="79" spans="1:10">
      <c r="A79">
        <f t="shared" si="0"/>
        <v>64</v>
      </c>
      <c r="B79" s="1">
        <f ca="1">TIME(0,0,(-1/$B$3)*LN(RAND())*基準時間*60)</f>
        <v>7.7546296296296304E-4</v>
      </c>
      <c r="C79" s="1">
        <f t="shared" ca="1" si="2"/>
        <v>0.84792824074074069</v>
      </c>
      <c r="D79">
        <f ca="1">[客戶編號]-[服務中]-COUNTIF(OFFSET($F$16,[服務中]-1,0,[客戶編號]-[服務中],1),"放棄")</f>
        <v>4</v>
      </c>
      <c r="E79">
        <f ca="1">MATCH([到達時間],$H$16:H78)</f>
        <v>59</v>
      </c>
      <c r="F79" t="str">
        <f ca="1">IF([排隊人數]&gt;=放棄門檻,"放棄","")</f>
        <v/>
      </c>
      <c r="G79" s="1">
        <f ca="1">H79-C79</f>
        <v>3.3449074074076712E-3</v>
      </c>
      <c r="H79" s="1">
        <f ca="1">MAX(C79,I78)</f>
        <v>0.85127314814814836</v>
      </c>
      <c r="I79" s="1">
        <f ca="1">[開始服務]+[服務時間]</f>
        <v>0.85163194444444468</v>
      </c>
      <c r="J79" s="1">
        <f ca="1">IF([放棄] = "放棄",0,TIME(0,0,(-1/$B$4)*LN(RAND())*$B$2*60))</f>
        <v>3.5879629629629635E-4</v>
      </c>
    </row>
    <row r="80" spans="1:10">
      <c r="A80">
        <f t="shared" si="0"/>
        <v>65</v>
      </c>
      <c r="B80" s="1">
        <f ca="1">TIME(0,0,(-1/$B$3)*LN(RAND())*基準時間*60)</f>
        <v>1.9675925925925926E-4</v>
      </c>
      <c r="C80" s="1">
        <f t="shared" ca="1" si="2"/>
        <v>0.84812499999999991</v>
      </c>
      <c r="D80">
        <f ca="1">[客戶編號]-[服務中]-COUNTIF(OFFSET($F$16,[服務中]-1,0,[客戶編號]-[服務中],1),"放棄")</f>
        <v>5</v>
      </c>
      <c r="E80">
        <f ca="1">MATCH([到達時間],$H$16:H79)</f>
        <v>59</v>
      </c>
      <c r="F80" t="str">
        <f ca="1">IF([排隊人數]&gt;=放棄門檻,"放棄","")</f>
        <v>放棄</v>
      </c>
      <c r="G80" s="1">
        <f ca="1">H80-C80</f>
        <v>3.5069444444447706E-3</v>
      </c>
      <c r="H80" s="1">
        <f ca="1">MAX(C80,I79)</f>
        <v>0.85163194444444468</v>
      </c>
      <c r="I80" s="1">
        <f ca="1">[開始服務]+[服務時間]</f>
        <v>0.85163194444444468</v>
      </c>
      <c r="J80" s="1">
        <f ca="1">IF([放棄] = "放棄",0,TIME(0,0,(-1/$B$4)*LN(RAND())*$B$2*60))</f>
        <v>0</v>
      </c>
    </row>
    <row r="81" spans="1:10">
      <c r="A81">
        <f t="shared" ref="A81:A115" si="3">A80+1</f>
        <v>66</v>
      </c>
      <c r="B81" s="1">
        <f ca="1">TIME(0,0,(-1/$B$3)*LN(RAND())*基準時間*60)</f>
        <v>2.8935185185185189E-4</v>
      </c>
      <c r="C81" s="1">
        <f t="shared" ref="C81:C112" ca="1" si="4">C80+B81</f>
        <v>0.84841435185185177</v>
      </c>
      <c r="D81">
        <f ca="1">[客戶編號]-[服務中]-COUNTIF(OFFSET($F$16,[服務中]-1,0,[客戶編號]-[服務中],1),"放棄")</f>
        <v>5</v>
      </c>
      <c r="E81">
        <f ca="1">MATCH([到達時間],$H$16:H80)</f>
        <v>59</v>
      </c>
      <c r="F81" t="str">
        <f ca="1">IF([排隊人數]&gt;=放棄門檻,"放棄","")</f>
        <v>放棄</v>
      </c>
      <c r="G81" s="1">
        <f ca="1">H81-C81</f>
        <v>3.2175925925929105E-3</v>
      </c>
      <c r="H81" s="1">
        <f ca="1">MAX(C81,I80)</f>
        <v>0.85163194444444468</v>
      </c>
      <c r="I81" s="1">
        <f ca="1">[開始服務]+[服務時間]</f>
        <v>0.85163194444444468</v>
      </c>
      <c r="J81" s="1">
        <f ca="1">IF([放棄] = "放棄",0,TIME(0,0,(-1/$B$4)*LN(RAND())*$B$2*60))</f>
        <v>0</v>
      </c>
    </row>
    <row r="82" spans="1:10">
      <c r="A82">
        <f t="shared" si="3"/>
        <v>67</v>
      </c>
      <c r="B82" s="1">
        <f ca="1">TIME(0,0,(-1/$B$3)*LN(RAND())*基準時間*60)</f>
        <v>1.8981481481481482E-3</v>
      </c>
      <c r="C82" s="1">
        <f t="shared" ca="1" si="4"/>
        <v>0.85031249999999992</v>
      </c>
      <c r="D82">
        <f ca="1">[客戶編號]-[服務中]-COUNTIF(OFFSET($F$16,[服務中]-1,0,[客戶編號]-[服務中],1),"放棄")</f>
        <v>2</v>
      </c>
      <c r="E82">
        <f ca="1">MATCH([到達時間],$H$16:H81)</f>
        <v>63</v>
      </c>
      <c r="F82" t="str">
        <f ca="1">IF([排隊人數]&gt;=放棄門檻,"放棄","")</f>
        <v/>
      </c>
      <c r="G82" s="1">
        <f ca="1">H82-C82</f>
        <v>1.3194444444447617E-3</v>
      </c>
      <c r="H82" s="1">
        <f ca="1">MAX(C82,I81)</f>
        <v>0.85163194444444468</v>
      </c>
      <c r="I82" s="1">
        <f ca="1">[開始服務]+[服務時間]</f>
        <v>0.85211805555555575</v>
      </c>
      <c r="J82" s="1">
        <f ca="1">IF([放棄] = "放棄",0,TIME(0,0,(-1/$B$4)*LN(RAND())*$B$2*60))</f>
        <v>4.8611111111111104E-4</v>
      </c>
    </row>
    <row r="83" spans="1:10">
      <c r="A83">
        <f t="shared" si="3"/>
        <v>68</v>
      </c>
      <c r="B83" s="1">
        <f ca="1">TIME(0,0,(-1/$B$3)*LN(RAND())*基準時間*60)</f>
        <v>1.1574074074074073E-5</v>
      </c>
      <c r="C83" s="1">
        <f t="shared" ca="1" si="4"/>
        <v>0.85032407407407395</v>
      </c>
      <c r="D83">
        <f ca="1">[客戶編號]-[服務中]-COUNTIF(OFFSET($F$16,[服務中]-1,0,[客戶編號]-[服務中],1),"放棄")</f>
        <v>3</v>
      </c>
      <c r="E83">
        <f ca="1">MATCH([到達時間],$H$16:H82)</f>
        <v>63</v>
      </c>
      <c r="F83" t="str">
        <f ca="1">IF([排隊人數]&gt;=放棄門檻,"放棄","")</f>
        <v/>
      </c>
      <c r="G83" s="1">
        <f ca="1">H83-C83</f>
        <v>1.7939814814817989E-3</v>
      </c>
      <c r="H83" s="1">
        <f ca="1">MAX(C83,I82)</f>
        <v>0.85211805555555575</v>
      </c>
      <c r="I83" s="1">
        <f ca="1">[開始服務]+[服務時間]</f>
        <v>0.85229166666666689</v>
      </c>
      <c r="J83" s="1">
        <f ca="1">IF([放棄] = "放棄",0,TIME(0,0,(-1/$B$4)*LN(RAND())*$B$2*60))</f>
        <v>1.7361111111111112E-4</v>
      </c>
    </row>
    <row r="84" spans="1:10">
      <c r="A84">
        <f t="shared" si="3"/>
        <v>69</v>
      </c>
      <c r="B84" s="1">
        <f ca="1">TIME(0,0,(-1/$B$3)*LN(RAND())*基準時間*60)</f>
        <v>1.3425925925925925E-3</v>
      </c>
      <c r="C84" s="1">
        <f t="shared" ca="1" si="4"/>
        <v>0.85166666666666657</v>
      </c>
      <c r="D84">
        <f ca="1">[客戶編號]-[服務中]-COUNTIF(OFFSET($F$16,[服務中]-1,0,[客戶編號]-[服務中],1),"放棄")</f>
        <v>2</v>
      </c>
      <c r="E84">
        <f ca="1">MATCH([到達時間],$H$16:H83)</f>
        <v>67</v>
      </c>
      <c r="F84" t="str">
        <f ca="1">IF([排隊人數]&gt;=放棄門檻,"放棄","")</f>
        <v/>
      </c>
      <c r="G84" s="1">
        <f ca="1">H84-C84</f>
        <v>6.2500000000031974E-4</v>
      </c>
      <c r="H84" s="1">
        <f ca="1">MAX(C84,I83)</f>
        <v>0.85229166666666689</v>
      </c>
      <c r="I84" s="1">
        <f ca="1">[開始服務]+[服務時間]</f>
        <v>0.85394675925925945</v>
      </c>
      <c r="J84" s="1">
        <f ca="1">IF([放棄] = "放棄",0,TIME(0,0,(-1/$B$4)*LN(RAND())*$B$2*60))</f>
        <v>1.6550925925925926E-3</v>
      </c>
    </row>
    <row r="85" spans="1:10">
      <c r="A85">
        <f t="shared" si="3"/>
        <v>70</v>
      </c>
      <c r="B85" s="1">
        <f ca="1">TIME(0,0,(-1/$B$3)*LN(RAND())*基準時間*60)</f>
        <v>5.3240740740740744E-4</v>
      </c>
      <c r="C85" s="1">
        <f t="shared" ca="1" si="4"/>
        <v>0.85219907407407403</v>
      </c>
      <c r="D85">
        <f ca="1">[客戶編號]-[服務中]-COUNTIF(OFFSET($F$16,[服務中]-1,0,[客戶編號]-[服務中],1),"放棄")</f>
        <v>2</v>
      </c>
      <c r="E85">
        <f ca="1">MATCH([到達時間],$H$16:H84)</f>
        <v>68</v>
      </c>
      <c r="F85" t="str">
        <f ca="1">IF([排隊人數]&gt;=放棄門檻,"放棄","")</f>
        <v/>
      </c>
      <c r="G85" s="1">
        <f ca="1">H85-C85</f>
        <v>1.7476851851854214E-3</v>
      </c>
      <c r="H85" s="1">
        <f ca="1">MAX(C85,I84)</f>
        <v>0.85394675925925945</v>
      </c>
      <c r="I85" s="1">
        <f ca="1">[開始服務]+[服務時間]</f>
        <v>0.85572916666666687</v>
      </c>
      <c r="J85" s="1">
        <f ca="1">IF([放棄] = "放棄",0,TIME(0,0,(-1/$B$4)*LN(RAND())*$B$2*60))</f>
        <v>1.7824074074074077E-3</v>
      </c>
    </row>
    <row r="86" spans="1:10">
      <c r="A86">
        <f t="shared" si="3"/>
        <v>71</v>
      </c>
      <c r="B86" s="1">
        <f ca="1">TIME(0,0,(-1/$B$3)*LN(RAND())*基準時間*60)</f>
        <v>6.8287037037037025E-4</v>
      </c>
      <c r="C86" s="1">
        <f t="shared" ca="1" si="4"/>
        <v>0.85288194444444443</v>
      </c>
      <c r="D86">
        <f ca="1">[客戶編號]-[服務中]-COUNTIF(OFFSET($F$16,[服務中]-1,0,[客戶編號]-[服務中],1),"放棄")</f>
        <v>2</v>
      </c>
      <c r="E86">
        <f ca="1">MATCH([到達時間],$H$16:H85)</f>
        <v>69</v>
      </c>
      <c r="F86" t="str">
        <f ca="1">IF([排隊人數]&gt;=放棄門檻,"放棄","")</f>
        <v/>
      </c>
      <c r="G86" s="1">
        <f ca="1">H86-C86</f>
        <v>2.8472222222224453E-3</v>
      </c>
      <c r="H86" s="1">
        <f ca="1">MAX(C86,I85)</f>
        <v>0.85572916666666687</v>
      </c>
      <c r="I86" s="1">
        <f ca="1">[開始服務]+[服務時間]</f>
        <v>0.85648148148148173</v>
      </c>
      <c r="J86" s="1">
        <f ca="1">IF([放棄] = "放棄",0,TIME(0,0,(-1/$B$4)*LN(RAND())*$B$2*60))</f>
        <v>7.5231481481481471E-4</v>
      </c>
    </row>
    <row r="87" spans="1:10">
      <c r="A87">
        <f t="shared" si="3"/>
        <v>72</v>
      </c>
      <c r="B87" s="1">
        <f ca="1">TIME(0,0,(-1/$B$3)*LN(RAND())*基準時間*60)</f>
        <v>2.9976851851851848E-3</v>
      </c>
      <c r="C87" s="1">
        <f t="shared" ca="1" si="4"/>
        <v>0.8558796296296296</v>
      </c>
      <c r="D87">
        <f ca="1">[客戶編號]-[服務中]-COUNTIF(OFFSET($F$16,[服務中]-1,0,[客戶編號]-[服務中],1),"放棄")</f>
        <v>1</v>
      </c>
      <c r="E87">
        <f ca="1">MATCH([到達時間],$H$16:H86)</f>
        <v>71</v>
      </c>
      <c r="F87" t="str">
        <f ca="1">IF([排隊人數]&gt;=放棄門檻,"放棄","")</f>
        <v/>
      </c>
      <c r="G87" s="1">
        <f ca="1">H87-C87</f>
        <v>6.0185185185213097E-4</v>
      </c>
      <c r="H87" s="1">
        <f ca="1">MAX(C87,I86)</f>
        <v>0.85648148148148173</v>
      </c>
      <c r="I87" s="1">
        <f ca="1">[開始服務]+[服務時間]</f>
        <v>0.85664351851851872</v>
      </c>
      <c r="J87" s="1">
        <f ca="1">IF([放棄] = "放棄",0,TIME(0,0,(-1/$B$4)*LN(RAND())*$B$2*60))</f>
        <v>1.6203703703703703E-4</v>
      </c>
    </row>
    <row r="88" spans="1:10">
      <c r="A88">
        <f t="shared" si="3"/>
        <v>73</v>
      </c>
      <c r="B88" s="1">
        <f ca="1">TIME(0,0,(-1/$B$3)*LN(RAND())*基準時間*60)</f>
        <v>1.8981481481481482E-3</v>
      </c>
      <c r="C88" s="1">
        <f t="shared" ca="1" si="4"/>
        <v>0.85777777777777775</v>
      </c>
      <c r="D88">
        <f ca="1">[客戶編號]-[服務中]-COUNTIF(OFFSET($F$16,[服務中]-1,0,[客戶編號]-[服務中],1),"放棄")</f>
        <v>1</v>
      </c>
      <c r="E88">
        <f ca="1">MATCH([到達時間],$H$16:H87)</f>
        <v>72</v>
      </c>
      <c r="F88" t="str">
        <f ca="1">IF([排隊人數]&gt;=放棄門檻,"放棄","")</f>
        <v/>
      </c>
      <c r="G88" s="1">
        <f ca="1">H88-C88</f>
        <v>0</v>
      </c>
      <c r="H88" s="1">
        <f ca="1">MAX(C88,I87)</f>
        <v>0.85777777777777775</v>
      </c>
      <c r="I88" s="1">
        <f ca="1">[開始服務]+[服務時間]</f>
        <v>0.85912037037037037</v>
      </c>
      <c r="J88" s="1">
        <f ca="1">IF([放棄] = "放棄",0,TIME(0,0,(-1/$B$4)*LN(RAND())*$B$2*60))</f>
        <v>1.3425925925925925E-3</v>
      </c>
    </row>
    <row r="89" spans="1:10">
      <c r="A89">
        <f t="shared" si="3"/>
        <v>74</v>
      </c>
      <c r="B89" s="1">
        <f ca="1">TIME(0,0,(-1/$B$3)*LN(RAND())*基準時間*60)</f>
        <v>3.7037037037037035E-4</v>
      </c>
      <c r="C89" s="1">
        <f t="shared" ca="1" si="4"/>
        <v>0.8581481481481481</v>
      </c>
      <c r="D89">
        <f ca="1">[客戶編號]-[服務中]-COUNTIF(OFFSET($F$16,[服務中]-1,0,[客戶編號]-[服務中],1),"放棄")</f>
        <v>1</v>
      </c>
      <c r="E89">
        <f ca="1">MATCH([到達時間],$H$16:H88)</f>
        <v>73</v>
      </c>
      <c r="F89" t="str">
        <f ca="1">IF([排隊人數]&gt;=放棄門檻,"放棄","")</f>
        <v/>
      </c>
      <c r="G89" s="1">
        <f ca="1">H89-C89</f>
        <v>9.7222222222226318E-4</v>
      </c>
      <c r="H89" s="1">
        <f ca="1">MAX(C89,I88)</f>
        <v>0.85912037037037037</v>
      </c>
      <c r="I89" s="1">
        <f ca="1">[開始服務]+[服務時間]</f>
        <v>0.86045138888888884</v>
      </c>
      <c r="J89" s="1">
        <f ca="1">IF([放棄] = "放棄",0,TIME(0,0,(-1/$B$4)*LN(RAND())*$B$2*60))</f>
        <v>1.3310185185185187E-3</v>
      </c>
    </row>
    <row r="90" spans="1:10">
      <c r="A90">
        <f t="shared" si="3"/>
        <v>75</v>
      </c>
      <c r="B90" s="1">
        <f ca="1">TIME(0,0,(-1/$B$3)*LN(RAND())*基準時間*60)</f>
        <v>5.6712962962962956E-4</v>
      </c>
      <c r="C90" s="1">
        <f t="shared" ca="1" si="4"/>
        <v>0.85871527777777779</v>
      </c>
      <c r="D90">
        <f ca="1">[客戶編號]-[服務中]-COUNTIF(OFFSET($F$16,[服務中]-1,0,[客戶編號]-[服務中],1),"放棄")</f>
        <v>2</v>
      </c>
      <c r="E90">
        <f ca="1">MATCH([到達時間],$H$16:H89)</f>
        <v>73</v>
      </c>
      <c r="F90" t="str">
        <f ca="1">IF([排隊人數]&gt;=放棄門檻,"放棄","")</f>
        <v/>
      </c>
      <c r="G90" s="1">
        <f ca="1">H90-C90</f>
        <v>1.7361111111110494E-3</v>
      </c>
      <c r="H90" s="1">
        <f ca="1">MAX(C90,I89)</f>
        <v>0.86045138888888884</v>
      </c>
      <c r="I90" s="1">
        <f ca="1">[開始服務]+[服務時間]</f>
        <v>0.8609606481481481</v>
      </c>
      <c r="J90" s="1">
        <f ca="1">IF([放棄] = "放棄",0,TIME(0,0,(-1/$B$4)*LN(RAND())*$B$2*60))</f>
        <v>5.0925925925925921E-4</v>
      </c>
    </row>
    <row r="91" spans="1:10">
      <c r="A91">
        <f t="shared" si="3"/>
        <v>76</v>
      </c>
      <c r="B91" s="1">
        <f ca="1">TIME(0,0,(-1/$B$3)*LN(RAND())*基準時間*60)</f>
        <v>6.5972222222222213E-4</v>
      </c>
      <c r="C91" s="1">
        <f t="shared" ca="1" si="4"/>
        <v>0.859375</v>
      </c>
      <c r="D91">
        <f ca="1">[客戶編號]-[服務中]-COUNTIF(OFFSET($F$16,[服務中]-1,0,[客戶編號]-[服務中],1),"放棄")</f>
        <v>2</v>
      </c>
      <c r="E91">
        <f ca="1">MATCH([到達時間],$H$16:H90)</f>
        <v>74</v>
      </c>
      <c r="F91" t="str">
        <f ca="1">IF([排隊人數]&gt;=放棄門檻,"放棄","")</f>
        <v/>
      </c>
      <c r="G91" s="1">
        <f ca="1">H91-C91</f>
        <v>1.5856481481481E-3</v>
      </c>
      <c r="H91" s="1">
        <f ca="1">MAX(C91,I90)</f>
        <v>0.8609606481481481</v>
      </c>
      <c r="I91" s="1">
        <f ca="1">[開始服務]+[服務時間]</f>
        <v>0.86216435185185181</v>
      </c>
      <c r="J91" s="1">
        <f ca="1">IF([放棄] = "放棄",0,TIME(0,0,(-1/$B$4)*LN(RAND())*$B$2*60))</f>
        <v>1.2037037037037038E-3</v>
      </c>
    </row>
    <row r="92" spans="1:10">
      <c r="A92">
        <f t="shared" si="3"/>
        <v>77</v>
      </c>
      <c r="B92" s="1">
        <f ca="1">TIME(0,0,(-1/$B$3)*LN(RAND())*基準時間*60)</f>
        <v>4.0509259259259258E-4</v>
      </c>
      <c r="C92" s="1">
        <f t="shared" ca="1" si="4"/>
        <v>0.85978009259259258</v>
      </c>
      <c r="D92">
        <f ca="1">[客戶編號]-[服務中]-COUNTIF(OFFSET($F$16,[服務中]-1,0,[客戶編號]-[服務中],1),"放棄")</f>
        <v>3</v>
      </c>
      <c r="E92">
        <f ca="1">MATCH([到達時間],$H$16:H91)</f>
        <v>74</v>
      </c>
      <c r="F92" t="str">
        <f ca="1">IF([排隊人數]&gt;=放棄門檻,"放棄","")</f>
        <v/>
      </c>
      <c r="G92" s="1">
        <f ca="1">H92-C92</f>
        <v>2.3842592592592249E-3</v>
      </c>
      <c r="H92" s="1">
        <f ca="1">MAX(C92,I91)</f>
        <v>0.86216435185185181</v>
      </c>
      <c r="I92" s="1">
        <f ca="1">[開始服務]+[服務時間]</f>
        <v>0.86246527777777771</v>
      </c>
      <c r="J92" s="1">
        <f ca="1">IF([放棄] = "放棄",0,TIME(0,0,(-1/$B$4)*LN(RAND())*$B$2*60))</f>
        <v>3.0092592592592595E-4</v>
      </c>
    </row>
    <row r="93" spans="1:10">
      <c r="A93">
        <f t="shared" si="3"/>
        <v>78</v>
      </c>
      <c r="B93" s="1">
        <f ca="1">TIME(0,0,(-1/$B$3)*LN(RAND())*基準時間*60)</f>
        <v>4.3981481481481481E-4</v>
      </c>
      <c r="C93" s="1">
        <f t="shared" ca="1" si="4"/>
        <v>0.86021990740740739</v>
      </c>
      <c r="D93">
        <f ca="1">[客戶編號]-[服務中]-COUNTIF(OFFSET($F$16,[服務中]-1,0,[客戶編號]-[服務中],1),"放棄")</f>
        <v>4</v>
      </c>
      <c r="E93">
        <f ca="1">MATCH([到達時間],$H$16:H92)</f>
        <v>74</v>
      </c>
      <c r="F93" t="str">
        <f ca="1">IF([排隊人數]&gt;=放棄門檻,"放棄","")</f>
        <v/>
      </c>
      <c r="G93" s="1">
        <f ca="1">H93-C93</f>
        <v>2.2453703703703143E-3</v>
      </c>
      <c r="H93" s="1">
        <f ca="1">MAX(C93,I92)</f>
        <v>0.86246527777777771</v>
      </c>
      <c r="I93" s="1">
        <f ca="1">[開始服務]+[服務時間]</f>
        <v>0.86343749999999997</v>
      </c>
      <c r="J93" s="1">
        <f ca="1">IF([放棄] = "放棄",0,TIME(0,0,(-1/$B$4)*LN(RAND())*$B$2*60))</f>
        <v>9.7222222222222209E-4</v>
      </c>
    </row>
    <row r="94" spans="1:10">
      <c r="A94">
        <f t="shared" si="3"/>
        <v>79</v>
      </c>
      <c r="B94" s="1">
        <f ca="1">TIME(0,0,(-1/$B$3)*LN(RAND())*基準時間*60)</f>
        <v>3.3101851851851851E-3</v>
      </c>
      <c r="C94" s="1">
        <f t="shared" ca="1" si="4"/>
        <v>0.86353009259259261</v>
      </c>
      <c r="D94">
        <f ca="1">[客戶編號]-[服務中]-COUNTIF(OFFSET($F$16,[服務中]-1,0,[客戶編號]-[服務中],1),"放棄")</f>
        <v>1</v>
      </c>
      <c r="E94">
        <f ca="1">MATCH([到達時間],$H$16:H93)</f>
        <v>78</v>
      </c>
      <c r="F94" t="str">
        <f ca="1">IF([排隊人數]&gt;=放棄門檻,"放棄","")</f>
        <v/>
      </c>
      <c r="G94" s="1">
        <f ca="1">H94-C94</f>
        <v>0</v>
      </c>
      <c r="H94" s="1">
        <f ca="1">MAX(C94,I93)</f>
        <v>0.86353009259259261</v>
      </c>
      <c r="I94" s="1">
        <f ca="1">[開始服務]+[服務時間]</f>
        <v>0.86474537037037036</v>
      </c>
      <c r="J94" s="1">
        <f ca="1">IF([放棄] = "放棄",0,TIME(0,0,(-1/$B$4)*LN(RAND())*$B$2*60))</f>
        <v>1.2152777777777778E-3</v>
      </c>
    </row>
    <row r="95" spans="1:10">
      <c r="A95">
        <f t="shared" si="3"/>
        <v>80</v>
      </c>
      <c r="B95" s="1">
        <f ca="1">TIME(0,0,(-1/$B$3)*LN(RAND())*基準時間*60)</f>
        <v>1.6203703703703703E-4</v>
      </c>
      <c r="C95" s="1">
        <f t="shared" ca="1" si="4"/>
        <v>0.8636921296296296</v>
      </c>
      <c r="D95">
        <f ca="1">[客戶編號]-[服務中]-COUNTIF(OFFSET($F$16,[服務中]-1,0,[客戶編號]-[服務中],1),"放棄")</f>
        <v>1</v>
      </c>
      <c r="E95">
        <f ca="1">MATCH([到達時間],$H$16:H94)</f>
        <v>79</v>
      </c>
      <c r="F95" t="str">
        <f ca="1">IF([排隊人數]&gt;=放棄門檻,"放棄","")</f>
        <v/>
      </c>
      <c r="G95" s="1">
        <f ca="1">H95-C95</f>
        <v>1.0532407407407574E-3</v>
      </c>
      <c r="H95" s="1">
        <f ca="1">MAX(C95,I94)</f>
        <v>0.86474537037037036</v>
      </c>
      <c r="I95" s="1">
        <f ca="1">[開始服務]+[服務時間]</f>
        <v>0.87081018518518516</v>
      </c>
      <c r="J95" s="1">
        <f ca="1">IF([放棄] = "放棄",0,TIME(0,0,(-1/$B$4)*LN(RAND())*$B$2*60))</f>
        <v>6.0648148148148145E-3</v>
      </c>
    </row>
    <row r="96" spans="1:10">
      <c r="A96">
        <f t="shared" si="3"/>
        <v>81</v>
      </c>
      <c r="B96" s="1">
        <f ca="1">TIME(0,0,(-1/$B$3)*LN(RAND())*基準時間*60)</f>
        <v>2.0833333333333335E-4</v>
      </c>
      <c r="C96" s="1">
        <f t="shared" ca="1" si="4"/>
        <v>0.86390046296296297</v>
      </c>
      <c r="D96">
        <f ca="1">[客戶編號]-[服務中]-COUNTIF(OFFSET($F$16,[服務中]-1,0,[客戶編號]-[服務中],1),"放棄")</f>
        <v>2</v>
      </c>
      <c r="E96">
        <f ca="1">MATCH([到達時間],$H$16:H95)</f>
        <v>79</v>
      </c>
      <c r="F96" t="str">
        <f ca="1">IF([排隊人數]&gt;=放棄門檻,"放棄","")</f>
        <v/>
      </c>
      <c r="G96" s="1">
        <f ca="1">H96-C96</f>
        <v>6.9097222222221921E-3</v>
      </c>
      <c r="H96" s="1">
        <f ca="1">MAX(C96,I95)</f>
        <v>0.87081018518518516</v>
      </c>
      <c r="I96" s="1">
        <f ca="1">[開始服務]+[服務時間]</f>
        <v>0.8721875</v>
      </c>
      <c r="J96" s="1">
        <f ca="1">IF([放棄] = "放棄",0,TIME(0,0,(-1/$B$4)*LN(RAND())*$B$2*60))</f>
        <v>1.3773148148148147E-3</v>
      </c>
    </row>
    <row r="97" spans="1:10">
      <c r="A97">
        <f t="shared" si="3"/>
        <v>82</v>
      </c>
      <c r="B97" s="1">
        <f ca="1">TIME(0,0,(-1/$B$3)*LN(RAND())*基準時間*60)</f>
        <v>1.273148148148148E-4</v>
      </c>
      <c r="C97" s="1">
        <f t="shared" ca="1" si="4"/>
        <v>0.86402777777777773</v>
      </c>
      <c r="D97">
        <f ca="1">[客戶編號]-[服務中]-COUNTIF(OFFSET($F$16,[服務中]-1,0,[客戶編號]-[服務中],1),"放棄")</f>
        <v>3</v>
      </c>
      <c r="E97">
        <f ca="1">MATCH([到達時間],$H$16:H96)</f>
        <v>79</v>
      </c>
      <c r="F97" t="str">
        <f ca="1">IF([排隊人數]&gt;=放棄門檻,"放棄","")</f>
        <v/>
      </c>
      <c r="G97" s="1">
        <f ca="1">H97-C97</f>
        <v>8.1597222222222765E-3</v>
      </c>
      <c r="H97" s="1">
        <f ca="1">MAX(C97,I96)</f>
        <v>0.8721875</v>
      </c>
      <c r="I97" s="1">
        <f ca="1">[開始服務]+[服務時間]</f>
        <v>0.87228009259259265</v>
      </c>
      <c r="J97" s="1">
        <f ca="1">IF([放棄] = "放棄",0,TIME(0,0,(-1/$B$4)*LN(RAND())*$B$2*60))</f>
        <v>9.2592592592592588E-5</v>
      </c>
    </row>
    <row r="98" spans="1:10">
      <c r="A98">
        <f t="shared" si="3"/>
        <v>83</v>
      </c>
      <c r="B98" s="1">
        <f ca="1">TIME(0,0,(-1/$B$3)*LN(RAND())*基準時間*60)</f>
        <v>6.9444444444444447E-4</v>
      </c>
      <c r="C98" s="1">
        <f t="shared" ca="1" si="4"/>
        <v>0.86472222222222217</v>
      </c>
      <c r="D98">
        <f ca="1">[客戶編號]-[服務中]-COUNTIF(OFFSET($F$16,[服務中]-1,0,[客戶編號]-[服務中],1),"放棄")</f>
        <v>4</v>
      </c>
      <c r="E98">
        <f ca="1">MATCH([到達時間],$H$16:H97)</f>
        <v>79</v>
      </c>
      <c r="F98" t="str">
        <f ca="1">IF([排隊人數]&gt;=放棄門檻,"放棄","")</f>
        <v/>
      </c>
      <c r="G98" s="1">
        <f ca="1">H98-C98</f>
        <v>7.5578703703704786E-3</v>
      </c>
      <c r="H98" s="1">
        <f ca="1">MAX(C98,I97)</f>
        <v>0.87228009259259265</v>
      </c>
      <c r="I98" s="1">
        <f ca="1">[開始服務]+[服務時間]</f>
        <v>0.87652777777777779</v>
      </c>
      <c r="J98" s="1">
        <f ca="1">IF([放棄] = "放棄",0,TIME(0,0,(-1/$B$4)*LN(RAND())*$B$2*60))</f>
        <v>4.2476851851851851E-3</v>
      </c>
    </row>
    <row r="99" spans="1:10">
      <c r="A99">
        <f t="shared" si="3"/>
        <v>84</v>
      </c>
      <c r="B99" s="1">
        <f ca="1">TIME(0,0,(-1/$B$3)*LN(RAND())*基準時間*60)</f>
        <v>2.2800925925925927E-3</v>
      </c>
      <c r="C99" s="1">
        <f t="shared" ca="1" si="4"/>
        <v>0.86700231481481471</v>
      </c>
      <c r="D99">
        <f ca="1">[客戶編號]-[服務中]-COUNTIF(OFFSET($F$16,[服務中]-1,0,[客戶編號]-[服務中],1),"放棄")</f>
        <v>4</v>
      </c>
      <c r="E99">
        <f ca="1">MATCH([到達時間],$H$16:H98)</f>
        <v>80</v>
      </c>
      <c r="F99" t="str">
        <f ca="1">IF([排隊人數]&gt;=放棄門檻,"放棄","")</f>
        <v/>
      </c>
      <c r="G99" s="1">
        <f ca="1">H99-C99</f>
        <v>9.5254629629630827E-3</v>
      </c>
      <c r="H99" s="1">
        <f ca="1">MAX(C99,I98)</f>
        <v>0.87652777777777779</v>
      </c>
      <c r="I99" s="1">
        <f ca="1">[開始服務]+[服務時間]</f>
        <v>0.87706018518518525</v>
      </c>
      <c r="J99" s="1">
        <f ca="1">IF([放棄] = "放棄",0,TIME(0,0,(-1/$B$4)*LN(RAND())*$B$2*60))</f>
        <v>5.3240740740740744E-4</v>
      </c>
    </row>
    <row r="100" spans="1:10">
      <c r="A100">
        <f t="shared" si="3"/>
        <v>85</v>
      </c>
      <c r="B100" s="1">
        <f ca="1">TIME(0,0,(-1/$B$3)*LN(RAND())*基準時間*60)</f>
        <v>1.7824074074074077E-3</v>
      </c>
      <c r="C100" s="1">
        <f t="shared" ca="1" si="4"/>
        <v>0.86878472222222214</v>
      </c>
      <c r="D100">
        <f ca="1">[客戶編號]-[服務中]-COUNTIF(OFFSET($F$16,[服務中]-1,0,[客戶編號]-[服務中],1),"放棄")</f>
        <v>5</v>
      </c>
      <c r="E100">
        <f ca="1">MATCH([到達時間],$H$16:H99)</f>
        <v>80</v>
      </c>
      <c r="F100" t="str">
        <f ca="1">IF([排隊人數]&gt;=放棄門檻,"放棄","")</f>
        <v>放棄</v>
      </c>
      <c r="G100" s="1">
        <f ca="1">H100-C100</f>
        <v>8.2754629629631093E-3</v>
      </c>
      <c r="H100" s="1">
        <f ca="1">MAX(C100,I99)</f>
        <v>0.87706018518518525</v>
      </c>
      <c r="I100" s="1">
        <f ca="1">[開始服務]+[服務時間]</f>
        <v>0.87706018518518525</v>
      </c>
      <c r="J100" s="1">
        <f ca="1">IF([放棄] = "放棄",0,TIME(0,0,(-1/$B$4)*LN(RAND())*$B$2*60))</f>
        <v>0</v>
      </c>
    </row>
    <row r="101" spans="1:10">
      <c r="A101">
        <f t="shared" si="3"/>
        <v>86</v>
      </c>
      <c r="B101" s="1">
        <f ca="1">TIME(0,0,(-1/$B$3)*LN(RAND())*基準時間*60)</f>
        <v>3.2870370370370367E-3</v>
      </c>
      <c r="C101" s="1">
        <f t="shared" ca="1" si="4"/>
        <v>0.87207175925925917</v>
      </c>
      <c r="D101">
        <f ca="1">[客戶編號]-[服務中]-COUNTIF(OFFSET($F$16,[服務中]-1,0,[客戶編號]-[服務中],1),"放棄")</f>
        <v>4</v>
      </c>
      <c r="E101">
        <f ca="1">MATCH([到達時間],$H$16:H100)</f>
        <v>81</v>
      </c>
      <c r="F101" t="str">
        <f ca="1">IF([排隊人數]&gt;=放棄門檻,"放棄","")</f>
        <v/>
      </c>
      <c r="G101" s="1">
        <f ca="1">H101-C101</f>
        <v>4.9884259259260766E-3</v>
      </c>
      <c r="H101" s="1">
        <f ca="1">MAX(C101,I100)</f>
        <v>0.87706018518518525</v>
      </c>
      <c r="I101" s="1">
        <f ca="1">[開始服務]+[服務時間]</f>
        <v>0.87856481481481485</v>
      </c>
      <c r="J101" s="1">
        <f ca="1">IF([放棄] = "放棄",0,TIME(0,0,(-1/$B$4)*LN(RAND())*$B$2*60))</f>
        <v>1.5046296296296294E-3</v>
      </c>
    </row>
    <row r="102" spans="1:10">
      <c r="A102">
        <f t="shared" si="3"/>
        <v>87</v>
      </c>
      <c r="B102" s="1">
        <f ca="1">TIME(0,0,(-1/$B$3)*LN(RAND())*基準時間*60)</f>
        <v>9.4907407407407408E-4</v>
      </c>
      <c r="C102" s="1">
        <f t="shared" ca="1" si="4"/>
        <v>0.87302083333333325</v>
      </c>
      <c r="D102">
        <f ca="1">[客戶編號]-[服務中]-COUNTIF(OFFSET($F$16,[服務中]-1,0,[客戶編號]-[服務中],1),"放棄")</f>
        <v>3</v>
      </c>
      <c r="E102">
        <f ca="1">MATCH([到達時間],$H$16:H101)</f>
        <v>83</v>
      </c>
      <c r="F102" t="str">
        <f ca="1">IF([排隊人數]&gt;=放棄門檻,"放棄","")</f>
        <v/>
      </c>
      <c r="G102" s="1">
        <f ca="1">H102-C102</f>
        <v>5.543981481481608E-3</v>
      </c>
      <c r="H102" s="1">
        <f ca="1">MAX(C102,I101)</f>
        <v>0.87856481481481485</v>
      </c>
      <c r="I102" s="1">
        <f ca="1">[開始服務]+[服務時間]</f>
        <v>0.88149305555555557</v>
      </c>
      <c r="J102" s="1">
        <f ca="1">IF([放棄] = "放棄",0,TIME(0,0,(-1/$B$4)*LN(RAND())*$B$2*60))</f>
        <v>2.9282407407407412E-3</v>
      </c>
    </row>
    <row r="103" spans="1:10">
      <c r="A103">
        <f t="shared" si="3"/>
        <v>88</v>
      </c>
      <c r="B103" s="1">
        <f ca="1">TIME(0,0,(-1/$B$3)*LN(RAND())*基準時間*60)</f>
        <v>4.3981481481481481E-4</v>
      </c>
      <c r="C103" s="1">
        <f t="shared" ca="1" si="4"/>
        <v>0.87346064814814806</v>
      </c>
      <c r="D103">
        <f ca="1">[客戶編號]-[服務中]-COUNTIF(OFFSET($F$16,[服務中]-1,0,[客戶編號]-[服務中],1),"放棄")</f>
        <v>4</v>
      </c>
      <c r="E103">
        <f ca="1">MATCH([到達時間],$H$16:H102)</f>
        <v>83</v>
      </c>
      <c r="F103" t="str">
        <f ca="1">IF([排隊人數]&gt;=放棄門檻,"放棄","")</f>
        <v/>
      </c>
      <c r="G103" s="1">
        <f ca="1">H103-C103</f>
        <v>8.0324074074075158E-3</v>
      </c>
      <c r="H103" s="1">
        <f ca="1">MAX(C103,I102)</f>
        <v>0.88149305555555557</v>
      </c>
      <c r="I103" s="1">
        <f ca="1">[開始服務]+[服務時間]</f>
        <v>0.88159722222222225</v>
      </c>
      <c r="J103" s="1">
        <f ca="1">IF([放棄] = "放棄",0,TIME(0,0,(-1/$B$4)*LN(RAND())*$B$2*60))</f>
        <v>1.0416666666666667E-4</v>
      </c>
    </row>
    <row r="104" spans="1:10">
      <c r="A104">
        <f t="shared" si="3"/>
        <v>89</v>
      </c>
      <c r="B104" s="1">
        <f ca="1">TIME(0,0,(-1/$B$3)*LN(RAND())*基準時間*60)</f>
        <v>3.5995370370370369E-3</v>
      </c>
      <c r="C104" s="1">
        <f t="shared" ca="1" si="4"/>
        <v>0.87706018518518514</v>
      </c>
      <c r="D104">
        <f ca="1">[客戶編號]-[服務中]-COUNTIF(OFFSET($F$16,[服務中]-1,0,[客戶編號]-[服務中],1),"放棄")</f>
        <v>4</v>
      </c>
      <c r="E104">
        <f ca="1">MATCH([到達時間],$H$16:H103)</f>
        <v>84</v>
      </c>
      <c r="F104" t="str">
        <f ca="1">IF([排隊人數]&gt;=放棄門檻,"放棄","")</f>
        <v/>
      </c>
      <c r="G104" s="1">
        <f ca="1">H104-C104</f>
        <v>4.5370370370371171E-3</v>
      </c>
      <c r="H104" s="1">
        <f ca="1">MAX(C104,I103)</f>
        <v>0.88159722222222225</v>
      </c>
      <c r="I104" s="1">
        <f ca="1">[開始服務]+[服務時間]</f>
        <v>0.88173611111111116</v>
      </c>
      <c r="J104" s="1">
        <f ca="1">IF([放棄] = "放棄",0,TIME(0,0,(-1/$B$4)*LN(RAND())*$B$2*60))</f>
        <v>1.3888888888888889E-4</v>
      </c>
    </row>
    <row r="105" spans="1:10">
      <c r="A105">
        <f t="shared" si="3"/>
        <v>90</v>
      </c>
      <c r="B105" s="1">
        <f ca="1">TIME(0,0,(-1/$B$3)*LN(RAND())*基準時間*60)</f>
        <v>6.9444444444444447E-4</v>
      </c>
      <c r="C105" s="1">
        <f t="shared" ca="1" si="4"/>
        <v>0.87775462962962958</v>
      </c>
      <c r="D105">
        <f ca="1">[客戶編號]-[服務中]-COUNTIF(OFFSET($F$16,[服務中]-1,0,[客戶編號]-[服務中],1),"放棄")</f>
        <v>4</v>
      </c>
      <c r="E105">
        <f ca="1">MATCH([到達時間],$H$16:H104)</f>
        <v>86</v>
      </c>
      <c r="F105" t="str">
        <f ca="1">IF([排隊人數]&gt;=放棄門檻,"放棄","")</f>
        <v/>
      </c>
      <c r="G105" s="1">
        <f ca="1">H105-C105</f>
        <v>3.9814814814815858E-3</v>
      </c>
      <c r="H105" s="1">
        <f ca="1">MAX(C105,I104)</f>
        <v>0.88173611111111116</v>
      </c>
      <c r="I105" s="1">
        <f ca="1">[開始服務]+[服務時間]</f>
        <v>0.88336805555555564</v>
      </c>
      <c r="J105" s="1">
        <f ca="1">IF([放棄] = "放棄",0,TIME(0,0,(-1/$B$4)*LN(RAND())*$B$2*60))</f>
        <v>1.6319444444444445E-3</v>
      </c>
    </row>
    <row r="106" spans="1:10">
      <c r="A106">
        <f t="shared" si="3"/>
        <v>91</v>
      </c>
      <c r="B106" s="1">
        <f ca="1">TIME(0,0,(-1/$B$3)*LN(RAND())*基準時間*60)</f>
        <v>2.1296296296296298E-3</v>
      </c>
      <c r="C106" s="1">
        <f t="shared" ca="1" si="4"/>
        <v>0.87988425925925917</v>
      </c>
      <c r="D106">
        <f ca="1">[客戶編號]-[服務中]-COUNTIF(OFFSET($F$16,[服務中]-1,0,[客戶編號]-[服務中],1),"放棄")</f>
        <v>4</v>
      </c>
      <c r="E106">
        <f ca="1">MATCH([到達時間],$H$16:H105)</f>
        <v>87</v>
      </c>
      <c r="F106" t="str">
        <f ca="1">IF([排隊人數]&gt;=放棄門檻,"放棄","")</f>
        <v/>
      </c>
      <c r="G106" s="1">
        <f ca="1">H106-C106</f>
        <v>3.4837962962964708E-3</v>
      </c>
      <c r="H106" s="1">
        <f ca="1">MAX(C106,I105)</f>
        <v>0.88336805555555564</v>
      </c>
      <c r="I106" s="1">
        <f ca="1">[開始服務]+[服務時間]</f>
        <v>0.88571759259259264</v>
      </c>
      <c r="J106" s="1">
        <f ca="1">IF([放棄] = "放棄",0,TIME(0,0,(-1/$B$4)*LN(RAND())*$B$2*60))</f>
        <v>2.3495370370370371E-3</v>
      </c>
    </row>
    <row r="107" spans="1:10">
      <c r="A107">
        <f t="shared" si="3"/>
        <v>92</v>
      </c>
      <c r="B107" s="1">
        <f ca="1">TIME(0,0,(-1/$B$3)*LN(RAND())*基準時間*60)</f>
        <v>1.3773148148148147E-3</v>
      </c>
      <c r="C107" s="1">
        <f t="shared" ca="1" si="4"/>
        <v>0.88126157407407402</v>
      </c>
      <c r="D107">
        <f ca="1">[客戶編號]-[服務中]-COUNTIF(OFFSET($F$16,[服務中]-1,0,[客戶編號]-[服務中],1),"放棄")</f>
        <v>5</v>
      </c>
      <c r="E107">
        <f ca="1">MATCH([到達時間],$H$16:H106)</f>
        <v>87</v>
      </c>
      <c r="F107" t="str">
        <f ca="1">IF([排隊人數]&gt;=放棄門檻,"放棄","")</f>
        <v>放棄</v>
      </c>
      <c r="G107" s="1">
        <f ca="1">H107-C107</f>
        <v>4.456018518518623E-3</v>
      </c>
      <c r="H107" s="1">
        <f ca="1">MAX(C107,I106)</f>
        <v>0.88571759259259264</v>
      </c>
      <c r="I107" s="1">
        <f ca="1">[開始服務]+[服務時間]</f>
        <v>0.88571759259259264</v>
      </c>
      <c r="J107" s="1">
        <f ca="1">IF([放棄] = "放棄",0,TIME(0,0,(-1/$B$4)*LN(RAND())*$B$2*60))</f>
        <v>0</v>
      </c>
    </row>
    <row r="108" spans="1:10">
      <c r="A108">
        <f t="shared" si="3"/>
        <v>93</v>
      </c>
      <c r="B108" s="1">
        <f ca="1">TIME(0,0,(-1/$B$3)*LN(RAND())*基準時間*60)</f>
        <v>5.7870370370370366E-5</v>
      </c>
      <c r="C108" s="1">
        <f t="shared" ca="1" si="4"/>
        <v>0.88131944444444443</v>
      </c>
      <c r="D108">
        <f ca="1">[客戶編號]-[服務中]-COUNTIF(OFFSET($F$16,[服務中]-1,0,[客戶編號]-[服務中],1),"放棄")</f>
        <v>5</v>
      </c>
      <c r="E108">
        <f ca="1">MATCH([到達時間],$H$16:H107)</f>
        <v>87</v>
      </c>
      <c r="F108" t="str">
        <f ca="1">IF([排隊人數]&gt;=放棄門檻,"放棄","")</f>
        <v>放棄</v>
      </c>
      <c r="G108" s="1">
        <f ca="1">H108-C108</f>
        <v>4.3981481481482065E-3</v>
      </c>
      <c r="H108" s="1">
        <f ca="1">MAX(C108,I107)</f>
        <v>0.88571759259259264</v>
      </c>
      <c r="I108" s="1">
        <f ca="1">[開始服務]+[服務時間]</f>
        <v>0.88571759259259264</v>
      </c>
      <c r="J108" s="1">
        <f ca="1">IF([放棄] = "放棄",0,TIME(0,0,(-1/$B$4)*LN(RAND())*$B$2*60))</f>
        <v>0</v>
      </c>
    </row>
    <row r="109" spans="1:10">
      <c r="A109">
        <f t="shared" si="3"/>
        <v>94</v>
      </c>
      <c r="B109" s="1">
        <f ca="1">TIME(0,0,(-1/$B$3)*LN(RAND())*基準時間*60)</f>
        <v>6.9444444444444444E-5</v>
      </c>
      <c r="C109" s="1">
        <f t="shared" ca="1" si="4"/>
        <v>0.88138888888888889</v>
      </c>
      <c r="D109">
        <f ca="1">[客戶編號]-[服務中]-COUNTIF(OFFSET($F$16,[服務中]-1,0,[客戶編號]-[服務中],1),"放棄")</f>
        <v>5</v>
      </c>
      <c r="E109">
        <f ca="1">MATCH([到達時間],$H$16:H108)</f>
        <v>87</v>
      </c>
      <c r="F109" t="str">
        <f ca="1">IF([排隊人數]&gt;=放棄門檻,"放棄","")</f>
        <v>放棄</v>
      </c>
      <c r="G109" s="1">
        <f ca="1">H109-C109</f>
        <v>4.3287037037037512E-3</v>
      </c>
      <c r="H109" s="1">
        <f ca="1">MAX(C109,I108)</f>
        <v>0.88571759259259264</v>
      </c>
      <c r="I109" s="1">
        <f ca="1">[開始服務]+[服務時間]</f>
        <v>0.88571759259259264</v>
      </c>
      <c r="J109" s="1">
        <f ca="1">IF([放棄] = "放棄",0,TIME(0,0,(-1/$B$4)*LN(RAND())*$B$2*60))</f>
        <v>0</v>
      </c>
    </row>
    <row r="110" spans="1:10">
      <c r="A110">
        <f t="shared" si="3"/>
        <v>95</v>
      </c>
      <c r="B110" s="1">
        <f ca="1">TIME(0,0,(-1/$B$3)*LN(RAND())*基準時間*60)</f>
        <v>5.9027777777777778E-4</v>
      </c>
      <c r="C110" s="1">
        <f t="shared" ca="1" si="4"/>
        <v>0.88197916666666665</v>
      </c>
      <c r="D110">
        <f ca="1">[客戶編號]-[服務中]-COUNTIF(OFFSET($F$16,[服務中]-1,0,[客戶編號]-[服務中],1),"放棄")</f>
        <v>2</v>
      </c>
      <c r="E110">
        <f ca="1">MATCH([到達時間],$H$16:H109)</f>
        <v>90</v>
      </c>
      <c r="F110" t="str">
        <f ca="1">IF([排隊人數]&gt;=放棄門檻,"放棄","")</f>
        <v/>
      </c>
      <c r="G110" s="1">
        <f ca="1">H110-C110</f>
        <v>3.7384259259259922E-3</v>
      </c>
      <c r="H110" s="1">
        <f ca="1">MAX(C110,I109)</f>
        <v>0.88571759259259264</v>
      </c>
      <c r="I110" s="1">
        <f ca="1">[開始服務]+[服務時間]</f>
        <v>0.88792824074074084</v>
      </c>
      <c r="J110" s="1">
        <f ca="1">IF([放棄] = "放棄",0,TIME(0,0,(-1/$B$4)*LN(RAND())*$B$2*60))</f>
        <v>2.2106481481481478E-3</v>
      </c>
    </row>
    <row r="111" spans="1:10">
      <c r="A111">
        <f t="shared" si="3"/>
        <v>96</v>
      </c>
      <c r="B111" s="1">
        <f ca="1">TIME(0,0,(-1/$B$3)*LN(RAND())*基準時間*60)</f>
        <v>9.8379629629629642E-4</v>
      </c>
      <c r="C111" s="1">
        <f t="shared" ca="1" si="4"/>
        <v>0.88296296296296295</v>
      </c>
      <c r="D111">
        <f ca="1">[客戶編號]-[服務中]-COUNTIF(OFFSET($F$16,[服務中]-1,0,[客戶編號]-[服務中],1),"放棄")</f>
        <v>3</v>
      </c>
      <c r="E111">
        <f ca="1">MATCH([到達時間],$H$16:H110)</f>
        <v>90</v>
      </c>
      <c r="F111" t="str">
        <f ca="1">IF([排隊人數]&gt;=放棄門檻,"放棄","")</f>
        <v/>
      </c>
      <c r="G111" s="1">
        <f ca="1">H111-C111</f>
        <v>4.9652777777778878E-3</v>
      </c>
      <c r="H111" s="1">
        <f ca="1">MAX(C111,I110)</f>
        <v>0.88792824074074084</v>
      </c>
      <c r="I111" s="1">
        <f ca="1">[開始服務]+[服務時間]</f>
        <v>0.8898842592592594</v>
      </c>
      <c r="J111" s="1">
        <f ca="1">IF([放棄] = "放棄",0,TIME(0,0,(-1/$B$4)*LN(RAND())*$B$2*60))</f>
        <v>1.9560185185185188E-3</v>
      </c>
    </row>
    <row r="112" spans="1:10">
      <c r="A112">
        <f t="shared" si="3"/>
        <v>97</v>
      </c>
      <c r="B112" s="1">
        <f ca="1">TIME(0,0,(-1/$B$3)*LN(RAND())*基準時間*60)</f>
        <v>2.1759259259259258E-3</v>
      </c>
      <c r="C112" s="1">
        <f t="shared" ca="1" si="4"/>
        <v>0.88513888888888892</v>
      </c>
      <c r="D112">
        <f ca="1">[客戶編號]-[服務中]-COUNTIF(OFFSET($F$16,[服務中]-1,0,[客戶編號]-[服務中],1),"放棄")</f>
        <v>3</v>
      </c>
      <c r="E112">
        <f ca="1">MATCH([到達時間],$H$16:H111)</f>
        <v>91</v>
      </c>
      <c r="F112" t="str">
        <f ca="1">IF([排隊人數]&gt;=放棄門檻,"放棄","")</f>
        <v/>
      </c>
      <c r="G112" s="1">
        <f ca="1">H112-C112</f>
        <v>4.745370370370483E-3</v>
      </c>
      <c r="H112" s="1">
        <f ca="1">MAX(C112,I111)</f>
        <v>0.8898842592592594</v>
      </c>
      <c r="I112" s="1">
        <f ca="1">[開始服務]+[服務時間]</f>
        <v>0.89001157407407416</v>
      </c>
      <c r="J112" s="1">
        <f ca="1">IF([放棄] = "放棄",0,TIME(0,0,(-1/$B$4)*LN(RAND())*$B$2*60))</f>
        <v>1.273148148148148E-4</v>
      </c>
    </row>
    <row r="113" spans="1:10">
      <c r="A113">
        <f t="shared" si="3"/>
        <v>98</v>
      </c>
      <c r="B113" s="1">
        <f ca="1">TIME(0,0,(-1/$B$3)*LN(RAND())*基準時間*60)</f>
        <v>1.6203703703703703E-3</v>
      </c>
      <c r="C113" s="1">
        <f t="shared" ref="C113:C115" ca="1" si="5">C112+B113</f>
        <v>0.88675925925925925</v>
      </c>
      <c r="D113">
        <f ca="1">[客戶編號]-[服務中]-COUNTIF(OFFSET($F$16,[服務中]-1,0,[客戶編號]-[服務中],1),"放棄")</f>
        <v>3</v>
      </c>
      <c r="E113">
        <f ca="1">MATCH([到達時間],$H$16:H112)</f>
        <v>95</v>
      </c>
      <c r="F113" t="str">
        <f ca="1">IF([排隊人數]&gt;=放棄門檻,"放棄","")</f>
        <v/>
      </c>
      <c r="G113" s="1">
        <f ca="1">H113-C113</f>
        <v>3.2523148148149161E-3</v>
      </c>
      <c r="H113" s="1">
        <f ca="1">MAX(C113,I112)</f>
        <v>0.89001157407407416</v>
      </c>
      <c r="I113" s="1">
        <f ca="1">[開始服務]+[服務時間]</f>
        <v>0.89055555555555566</v>
      </c>
      <c r="J113" s="1">
        <f ca="1">IF([放棄] = "放棄",0,TIME(0,0,(-1/$B$4)*LN(RAND())*$B$2*60))</f>
        <v>5.4398148148148144E-4</v>
      </c>
    </row>
    <row r="114" spans="1:10">
      <c r="A114">
        <f t="shared" si="3"/>
        <v>99</v>
      </c>
      <c r="B114" s="1">
        <f ca="1">TIME(0,0,(-1/$B$3)*LN(RAND())*基準時間*60)</f>
        <v>1.3541666666666667E-3</v>
      </c>
      <c r="C114" s="1">
        <f t="shared" ca="1" si="5"/>
        <v>0.8881134259259259</v>
      </c>
      <c r="D114">
        <f ca="1">[客戶編號]-[服務中]-COUNTIF(OFFSET($F$16,[服務中]-1,0,[客戶編號]-[服務中],1),"放棄")</f>
        <v>3</v>
      </c>
      <c r="E114">
        <f ca="1">MATCH([到達時間],$H$16:H113)</f>
        <v>96</v>
      </c>
      <c r="F114" t="str">
        <f ca="1">IF([排隊人數]&gt;=放棄門檻,"放棄","")</f>
        <v/>
      </c>
      <c r="G114" s="1">
        <f ca="1">H114-C114</f>
        <v>2.4421296296297523E-3</v>
      </c>
      <c r="H114" s="1">
        <f ca="1">MAX(C114,I113)</f>
        <v>0.89055555555555566</v>
      </c>
      <c r="I114" s="1">
        <f ca="1">[開始服務]+[服務時間]</f>
        <v>0.89089120370370378</v>
      </c>
      <c r="J114" s="1">
        <f ca="1">IF([放棄] = "放棄",0,TIME(0,0,(-1/$B$4)*LN(RAND())*$B$2*60))</f>
        <v>3.3564814814814812E-4</v>
      </c>
    </row>
    <row r="115" spans="1:10">
      <c r="A115">
        <f t="shared" si="3"/>
        <v>100</v>
      </c>
      <c r="B115" s="1">
        <f ca="1">TIME(0,0,(-1/$B$3)*LN(RAND())*基準時間*60)</f>
        <v>1.273148148148148E-4</v>
      </c>
      <c r="C115" s="1">
        <f t="shared" ca="1" si="5"/>
        <v>0.88824074074074066</v>
      </c>
      <c r="D115">
        <f ca="1">[客戶編號]-[服務中]-COUNTIF(OFFSET($F$16,[服務中]-1,0,[客戶編號]-[服務中],1),"放棄")</f>
        <v>4</v>
      </c>
      <c r="E115">
        <f ca="1">MATCH([到達時間],$H$16:H114)</f>
        <v>96</v>
      </c>
      <c r="F115" t="str">
        <f ca="1">IF([排隊人數]&gt;=放棄門檻,"放棄","")</f>
        <v/>
      </c>
      <c r="G115" s="1">
        <f ca="1">H115-C115</f>
        <v>2.6504629629631182E-3</v>
      </c>
      <c r="H115" s="1">
        <f ca="1">MAX(C115,I114)</f>
        <v>0.89089120370370378</v>
      </c>
      <c r="I115" s="1">
        <f ca="1">[開始服務]+[服務時間]</f>
        <v>0.89190972222222231</v>
      </c>
      <c r="J115" s="1">
        <f ca="1">IF([放棄] = "放棄",0,TIME(0,0,(-1/$B$4)*LN(RAND())*$B$2*60))</f>
        <v>1.0185185185185184E-3</v>
      </c>
    </row>
  </sheetData>
  <phoneticPr fontId="1" type="noConversion"/>
  <conditionalFormatting sqref="F16:F115">
    <cfRule type="cellIs" dxfId="0" priority="1" operator="equal">
      <formula>"放棄"</formula>
    </cfRule>
  </conditionalFormatting>
  <hyperlinks>
    <hyperlink ref="F1" r:id="rId1"/>
  </hyperlinks>
  <pageMargins left="0.7" right="0.7" top="0.75" bottom="0.75" header="0.3" footer="0.3"/>
  <ignoredErrors>
    <ignoredError sqref="C16 D16 A16 D17:D11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D13" sqref="D13"/>
    </sheetView>
  </sheetViews>
  <sheetFormatPr defaultRowHeight="16.2"/>
  <cols>
    <col min="1" max="1" width="16" bestFit="1" customWidth="1"/>
    <col min="2" max="3" width="10.5546875" customWidth="1"/>
  </cols>
  <sheetData>
    <row r="1" spans="1:3">
      <c r="A1" s="10" t="s">
        <v>19</v>
      </c>
      <c r="B1" s="11">
        <f>COUNTA(表格4[服務時間])</f>
        <v>21</v>
      </c>
      <c r="C1" s="11">
        <f>COUNTA(表格4[客戶到達時間])</f>
        <v>22</v>
      </c>
    </row>
    <row r="2" spans="1:3">
      <c r="A2" s="10" t="s">
        <v>16</v>
      </c>
      <c r="B2" s="11">
        <f>(B26-B6)/TIME(0,1,0)</f>
        <v>33.166666666666679</v>
      </c>
      <c r="C2" s="11">
        <f>(C27-C6)/TIME(0,1,0)</f>
        <v>33.6666666666666</v>
      </c>
    </row>
    <row r="3" spans="1:3">
      <c r="A3" s="10" t="s">
        <v>17</v>
      </c>
      <c r="B3" s="11">
        <f>(B1/B2)*5</f>
        <v>3.165829145728642</v>
      </c>
      <c r="C3" s="11">
        <f>(C1/C2)*5</f>
        <v>3.2673267326732738</v>
      </c>
    </row>
    <row r="5" spans="1:3" ht="32.4">
      <c r="B5" s="9" t="s">
        <v>18</v>
      </c>
      <c r="C5" s="9" t="s">
        <v>12</v>
      </c>
    </row>
    <row r="6" spans="1:3">
      <c r="B6" s="7">
        <v>0.77777777777777779</v>
      </c>
      <c r="C6" s="7">
        <v>0.77777777777777779</v>
      </c>
    </row>
    <row r="7" spans="1:3">
      <c r="B7" s="7">
        <v>0.77997685185185184</v>
      </c>
      <c r="C7" s="7">
        <v>0.77858796296296295</v>
      </c>
    </row>
    <row r="8" spans="1:3">
      <c r="B8" s="7">
        <v>0.78113425925925928</v>
      </c>
      <c r="C8" s="7">
        <v>0.77905092592592595</v>
      </c>
    </row>
    <row r="9" spans="1:3">
      <c r="B9" s="7">
        <v>0.78217592592592589</v>
      </c>
      <c r="C9" s="7">
        <v>0.78142361111111114</v>
      </c>
    </row>
    <row r="10" spans="1:3">
      <c r="B10" s="7">
        <v>0.7836805555555556</v>
      </c>
      <c r="C10" s="7">
        <v>0.78182870370370372</v>
      </c>
    </row>
    <row r="11" spans="1:3">
      <c r="B11" s="7">
        <v>0.78437499999999993</v>
      </c>
      <c r="C11" s="7">
        <v>0.78194444444444444</v>
      </c>
    </row>
    <row r="12" spans="1:3">
      <c r="B12" s="7">
        <v>0.78506944444444438</v>
      </c>
      <c r="C12" s="7">
        <v>0.78460648148148149</v>
      </c>
    </row>
    <row r="13" spans="1:3">
      <c r="B13" s="7">
        <v>0.78634259259259265</v>
      </c>
      <c r="C13" s="7">
        <v>0.78472222222222221</v>
      </c>
    </row>
    <row r="14" spans="1:3">
      <c r="B14" s="7">
        <v>0.78703703703703709</v>
      </c>
      <c r="C14" s="7">
        <v>0.78489583333333324</v>
      </c>
    </row>
    <row r="15" spans="1:3">
      <c r="B15" s="7">
        <v>0.78784722222222225</v>
      </c>
      <c r="C15" s="7">
        <v>0.78796296296296298</v>
      </c>
    </row>
    <row r="16" spans="1:3">
      <c r="B16" s="7">
        <v>0.78888888888888886</v>
      </c>
      <c r="C16" s="7">
        <v>0.78836805555555556</v>
      </c>
    </row>
    <row r="17" spans="2:3">
      <c r="B17" s="7">
        <v>0.79016203703703702</v>
      </c>
      <c r="C17" s="7">
        <v>0.7885416666666667</v>
      </c>
    </row>
    <row r="18" spans="2:3">
      <c r="B18" s="7">
        <v>0.79166666666666663</v>
      </c>
      <c r="C18" s="7">
        <v>0.788599537037037</v>
      </c>
    </row>
    <row r="19" spans="2:3">
      <c r="B19" s="7">
        <v>0.79427083333333337</v>
      </c>
      <c r="C19" s="7">
        <v>0.79068287037037033</v>
      </c>
    </row>
    <row r="20" spans="2:3">
      <c r="B20" s="7">
        <v>0.79450231481481481</v>
      </c>
      <c r="C20" s="7">
        <v>0.79166666666666663</v>
      </c>
    </row>
    <row r="21" spans="2:3">
      <c r="B21" s="7">
        <v>0.79519675925925926</v>
      </c>
      <c r="C21" s="7">
        <v>0.79195601851851849</v>
      </c>
    </row>
    <row r="22" spans="2:3">
      <c r="B22" s="7">
        <v>0.796412037037037</v>
      </c>
      <c r="C22" s="7">
        <v>0.79270833333333324</v>
      </c>
    </row>
    <row r="23" spans="2:3">
      <c r="B23" s="7">
        <v>0.79728009259259258</v>
      </c>
      <c r="C23" s="7">
        <v>0.7973958333333333</v>
      </c>
    </row>
    <row r="24" spans="2:3">
      <c r="B24" s="7">
        <v>0.79890046296296291</v>
      </c>
      <c r="C24" s="7">
        <v>0.79791666666666661</v>
      </c>
    </row>
    <row r="25" spans="2:3">
      <c r="B25" s="7">
        <v>0.80011574074074077</v>
      </c>
      <c r="C25" s="7">
        <v>0.7993055555555556</v>
      </c>
    </row>
    <row r="26" spans="2:3">
      <c r="B26" s="7">
        <v>0.80081018518518521</v>
      </c>
      <c r="C26" s="7">
        <v>0.80069444444444438</v>
      </c>
    </row>
    <row r="27" spans="2:3">
      <c r="B27" s="7"/>
      <c r="C27" s="7">
        <v>0.80115740740740737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6" sqref="C16"/>
    </sheetView>
  </sheetViews>
  <sheetFormatPr defaultRowHeight="16.2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永和滷味</vt:lpstr>
      <vt:lpstr>統計資料</vt:lpstr>
      <vt:lpstr>說明</vt:lpstr>
      <vt:lpstr>平均到達人數</vt:lpstr>
      <vt:lpstr>平均服務人數</vt:lpstr>
      <vt:lpstr>放棄門檻</vt:lpstr>
      <vt:lpstr>放棄總數</vt:lpstr>
      <vt:lpstr>基準時間</vt:lpstr>
      <vt:lpstr>營業起始時間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Stanley</cp:lastModifiedBy>
  <dcterms:created xsi:type="dcterms:W3CDTF">2010-07-15T01:03:16Z</dcterms:created>
  <dcterms:modified xsi:type="dcterms:W3CDTF">2010-08-02T16:59:42Z</dcterms:modified>
</cp:coreProperties>
</file>