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◎ki\◎文稿\3書\2019-10雷浩斯3(大師智慧)-市場先生-陳家豐-阿格力-怪老子Excel簡單版-效率理財王\06怪老子Excel簡單版\◎◎網站上Excel需要更換\"/>
    </mc:Choice>
  </mc:AlternateContent>
  <bookViews>
    <workbookView xWindow="-90" yWindow="-90" windowWidth="23235" windowHeight="12555"/>
  </bookViews>
  <sheets>
    <sheet name="房貸實質年利率" sheetId="1" r:id="rId1"/>
  </sheets>
  <definedNames>
    <definedName name="第一段年利率">房貸實質年利率!$B$2</definedName>
    <definedName name="第二段年利率">房貸實質年利率!$B$3</definedName>
    <definedName name="第三段年利率">房貸實質年利率!$B$4</definedName>
    <definedName name="貸款金額">房貸實質年利率!$B$1</definedName>
    <definedName name="費用合計">房貸實質年利率!$B$7</definedName>
    <definedName name="實質年利率">房貸實質年利率!$B$8</definedName>
    <definedName name="總利息">房貸實質年利率!$B$9</definedName>
    <definedName name="總期數">房貸實質年利率!$B$6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3" i="1" l="1"/>
  <c r="D15" i="1" l="1"/>
  <c r="D16" i="1" s="1"/>
  <c r="D17" i="1" s="1"/>
  <c r="D18" i="1" s="1"/>
  <c r="D19" i="1" s="1"/>
  <c r="D20" i="1" s="1"/>
  <c r="D21" i="1" s="1"/>
  <c r="D22" i="1" s="1"/>
  <c r="D23" i="1" s="1"/>
  <c r="D24" i="1" s="1"/>
  <c r="B13" i="1"/>
  <c r="K13" i="1" s="1"/>
  <c r="G6" i="1"/>
  <c r="G5" i="1"/>
  <c r="B6" i="1"/>
  <c r="G4" i="1"/>
  <c r="E5" i="1" l="1"/>
  <c r="E6" i="1"/>
  <c r="E4" i="1"/>
  <c r="F4" i="1"/>
  <c r="F5" i="1"/>
  <c r="F6" i="1"/>
  <c r="H4" i="1"/>
  <c r="E13" i="1" s="1"/>
  <c r="B14" i="1" l="1"/>
  <c r="I4" i="1" l="1"/>
  <c r="J4" i="1"/>
  <c r="H5" i="1" l="1"/>
  <c r="F13" i="1" s="1"/>
  <c r="I5" i="1" l="1"/>
  <c r="H6" i="1" s="1"/>
  <c r="G13" i="1" s="1"/>
  <c r="B21" i="1"/>
  <c r="B22" i="1"/>
  <c r="B25" i="1"/>
  <c r="B19" i="1"/>
  <c r="B16" i="1"/>
  <c r="B34" i="1"/>
  <c r="B20" i="1"/>
  <c r="B29" i="1"/>
  <c r="B30" i="1"/>
  <c r="B26" i="1"/>
  <c r="B24" i="1"/>
  <c r="B33" i="1"/>
  <c r="B32" i="1"/>
  <c r="B15" i="1"/>
  <c r="B37" i="1"/>
  <c r="B18" i="1"/>
  <c r="B23" i="1"/>
  <c r="B28" i="1"/>
  <c r="B27" i="1"/>
  <c r="B35" i="1"/>
  <c r="B31" i="1"/>
  <c r="B36" i="1"/>
  <c r="B17" i="1"/>
  <c r="B45" i="1"/>
  <c r="B53" i="1"/>
  <c r="B61" i="1"/>
  <c r="B69" i="1"/>
  <c r="B77" i="1"/>
  <c r="B85" i="1"/>
  <c r="B93" i="1"/>
  <c r="B101" i="1"/>
  <c r="B109" i="1"/>
  <c r="B117" i="1"/>
  <c r="B125" i="1"/>
  <c r="B133" i="1"/>
  <c r="B141" i="1"/>
  <c r="B149" i="1"/>
  <c r="B157" i="1"/>
  <c r="B165" i="1"/>
  <c r="B173" i="1"/>
  <c r="B181" i="1"/>
  <c r="B189" i="1"/>
  <c r="B197" i="1"/>
  <c r="B205" i="1"/>
  <c r="B213" i="1"/>
  <c r="B221" i="1"/>
  <c r="B229" i="1"/>
  <c r="B237" i="1"/>
  <c r="B245" i="1"/>
  <c r="B253" i="1"/>
  <c r="B261" i="1"/>
  <c r="B269" i="1"/>
  <c r="B277" i="1"/>
  <c r="B285" i="1"/>
  <c r="B293" i="1"/>
  <c r="B301" i="1"/>
  <c r="B309" i="1"/>
  <c r="B317" i="1"/>
  <c r="B325" i="1"/>
  <c r="B333" i="1"/>
  <c r="B341" i="1"/>
  <c r="B349" i="1"/>
  <c r="B357" i="1"/>
  <c r="B365" i="1"/>
  <c r="B373" i="1"/>
  <c r="B56" i="1"/>
  <c r="B72" i="1"/>
  <c r="B88" i="1"/>
  <c r="B112" i="1"/>
  <c r="B136" i="1"/>
  <c r="B160" i="1"/>
  <c r="B184" i="1"/>
  <c r="B208" i="1"/>
  <c r="B232" i="1"/>
  <c r="B256" i="1"/>
  <c r="B280" i="1"/>
  <c r="B304" i="1"/>
  <c r="B328" i="1"/>
  <c r="B352" i="1"/>
  <c r="B41" i="1"/>
  <c r="B65" i="1"/>
  <c r="B89" i="1"/>
  <c r="B113" i="1"/>
  <c r="B137" i="1"/>
  <c r="B161" i="1"/>
  <c r="B185" i="1"/>
  <c r="B209" i="1"/>
  <c r="B233" i="1"/>
  <c r="B257" i="1"/>
  <c r="B281" i="1"/>
  <c r="B305" i="1"/>
  <c r="B329" i="1"/>
  <c r="B353" i="1"/>
  <c r="B42" i="1"/>
  <c r="B66" i="1"/>
  <c r="B90" i="1"/>
  <c r="B114" i="1"/>
  <c r="B138" i="1"/>
  <c r="B162" i="1"/>
  <c r="B38" i="1"/>
  <c r="B46" i="1"/>
  <c r="B54" i="1"/>
  <c r="B62" i="1"/>
  <c r="B70" i="1"/>
  <c r="B78" i="1"/>
  <c r="B86" i="1"/>
  <c r="B94" i="1"/>
  <c r="B102" i="1"/>
  <c r="B110" i="1"/>
  <c r="B118" i="1"/>
  <c r="B126" i="1"/>
  <c r="B134" i="1"/>
  <c r="B142" i="1"/>
  <c r="B150" i="1"/>
  <c r="B158" i="1"/>
  <c r="B166" i="1"/>
  <c r="B174" i="1"/>
  <c r="B182" i="1"/>
  <c r="B190" i="1"/>
  <c r="B198" i="1"/>
  <c r="B206" i="1"/>
  <c r="B214" i="1"/>
  <c r="B222" i="1"/>
  <c r="B230" i="1"/>
  <c r="B238" i="1"/>
  <c r="B246" i="1"/>
  <c r="B254" i="1"/>
  <c r="B262" i="1"/>
  <c r="B270" i="1"/>
  <c r="B278" i="1"/>
  <c r="B286" i="1"/>
  <c r="B294" i="1"/>
  <c r="B302" i="1"/>
  <c r="B310" i="1"/>
  <c r="B318" i="1"/>
  <c r="B326" i="1"/>
  <c r="B334" i="1"/>
  <c r="B342" i="1"/>
  <c r="B350" i="1"/>
  <c r="B358" i="1"/>
  <c r="B366" i="1"/>
  <c r="B40" i="1"/>
  <c r="B64" i="1"/>
  <c r="B80" i="1"/>
  <c r="B104" i="1"/>
  <c r="B128" i="1"/>
  <c r="B152" i="1"/>
  <c r="B176" i="1"/>
  <c r="B200" i="1"/>
  <c r="B224" i="1"/>
  <c r="B248" i="1"/>
  <c r="B272" i="1"/>
  <c r="B296" i="1"/>
  <c r="B320" i="1"/>
  <c r="B344" i="1"/>
  <c r="B368" i="1"/>
  <c r="B57" i="1"/>
  <c r="B81" i="1"/>
  <c r="B105" i="1"/>
  <c r="B129" i="1"/>
  <c r="B153" i="1"/>
  <c r="B177" i="1"/>
  <c r="B201" i="1"/>
  <c r="B225" i="1"/>
  <c r="B249" i="1"/>
  <c r="B273" i="1"/>
  <c r="B297" i="1"/>
  <c r="B321" i="1"/>
  <c r="B345" i="1"/>
  <c r="B369" i="1"/>
  <c r="B50" i="1"/>
  <c r="B74" i="1"/>
  <c r="B98" i="1"/>
  <c r="B122" i="1"/>
  <c r="B146" i="1"/>
  <c r="B39" i="1"/>
  <c r="B47" i="1"/>
  <c r="B55" i="1"/>
  <c r="B63" i="1"/>
  <c r="B71" i="1"/>
  <c r="B79" i="1"/>
  <c r="B87" i="1"/>
  <c r="B95" i="1"/>
  <c r="B103" i="1"/>
  <c r="B111" i="1"/>
  <c r="B119" i="1"/>
  <c r="B127" i="1"/>
  <c r="B135" i="1"/>
  <c r="B143" i="1"/>
  <c r="B151" i="1"/>
  <c r="B159" i="1"/>
  <c r="B167" i="1"/>
  <c r="B175" i="1"/>
  <c r="B183" i="1"/>
  <c r="B191" i="1"/>
  <c r="B199" i="1"/>
  <c r="B207" i="1"/>
  <c r="B215" i="1"/>
  <c r="B223" i="1"/>
  <c r="B231" i="1"/>
  <c r="B239" i="1"/>
  <c r="B247" i="1"/>
  <c r="B255" i="1"/>
  <c r="B263" i="1"/>
  <c r="B271" i="1"/>
  <c r="B279" i="1"/>
  <c r="B287" i="1"/>
  <c r="B295" i="1"/>
  <c r="B303" i="1"/>
  <c r="B311" i="1"/>
  <c r="B319" i="1"/>
  <c r="B327" i="1"/>
  <c r="B335" i="1"/>
  <c r="B343" i="1"/>
  <c r="B351" i="1"/>
  <c r="B359" i="1"/>
  <c r="B367" i="1"/>
  <c r="B48" i="1"/>
  <c r="B96" i="1"/>
  <c r="B120" i="1"/>
  <c r="B144" i="1"/>
  <c r="B168" i="1"/>
  <c r="B192" i="1"/>
  <c r="B216" i="1"/>
  <c r="B240" i="1"/>
  <c r="B264" i="1"/>
  <c r="B288" i="1"/>
  <c r="B312" i="1"/>
  <c r="B336" i="1"/>
  <c r="B360" i="1"/>
  <c r="B49" i="1"/>
  <c r="B73" i="1"/>
  <c r="B97" i="1"/>
  <c r="B121" i="1"/>
  <c r="B145" i="1"/>
  <c r="B169" i="1"/>
  <c r="B193" i="1"/>
  <c r="B217" i="1"/>
  <c r="B241" i="1"/>
  <c r="B265" i="1"/>
  <c r="B289" i="1"/>
  <c r="B313" i="1"/>
  <c r="B337" i="1"/>
  <c r="B361" i="1"/>
  <c r="B58" i="1"/>
  <c r="B82" i="1"/>
  <c r="B106" i="1"/>
  <c r="B130" i="1"/>
  <c r="B154" i="1"/>
  <c r="B43" i="1"/>
  <c r="B51" i="1"/>
  <c r="B59" i="1"/>
  <c r="B67" i="1"/>
  <c r="B75" i="1"/>
  <c r="B83" i="1"/>
  <c r="B91" i="1"/>
  <c r="B99" i="1"/>
  <c r="B107" i="1"/>
  <c r="B115" i="1"/>
  <c r="B123" i="1"/>
  <c r="B131" i="1"/>
  <c r="B139" i="1"/>
  <c r="B147" i="1"/>
  <c r="B155" i="1"/>
  <c r="B163" i="1"/>
  <c r="B171" i="1"/>
  <c r="B179" i="1"/>
  <c r="B187" i="1"/>
  <c r="B195" i="1"/>
  <c r="B203" i="1"/>
  <c r="B211" i="1"/>
  <c r="B219" i="1"/>
  <c r="B227" i="1"/>
  <c r="B235" i="1"/>
  <c r="B243" i="1"/>
  <c r="B251" i="1"/>
  <c r="B259" i="1"/>
  <c r="B267" i="1"/>
  <c r="B275" i="1"/>
  <c r="B283" i="1"/>
  <c r="B291" i="1"/>
  <c r="B299" i="1"/>
  <c r="B307" i="1"/>
  <c r="B315" i="1"/>
  <c r="B323" i="1"/>
  <c r="B331" i="1"/>
  <c r="B339" i="1"/>
  <c r="B347" i="1"/>
  <c r="B355" i="1"/>
  <c r="B363" i="1"/>
  <c r="B371" i="1"/>
  <c r="B44" i="1"/>
  <c r="B52" i="1"/>
  <c r="B60" i="1"/>
  <c r="B68" i="1"/>
  <c r="B76" i="1"/>
  <c r="B84" i="1"/>
  <c r="B92" i="1"/>
  <c r="B100" i="1"/>
  <c r="B108" i="1"/>
  <c r="B116" i="1"/>
  <c r="B124" i="1"/>
  <c r="B132" i="1"/>
  <c r="B140" i="1"/>
  <c r="B148" i="1"/>
  <c r="B156" i="1"/>
  <c r="B164" i="1"/>
  <c r="B172" i="1"/>
  <c r="B180" i="1"/>
  <c r="B188" i="1"/>
  <c r="B196" i="1"/>
  <c r="B204" i="1"/>
  <c r="B212" i="1"/>
  <c r="B220" i="1"/>
  <c r="B228" i="1"/>
  <c r="B236" i="1"/>
  <c r="B244" i="1"/>
  <c r="B252" i="1"/>
  <c r="B260" i="1"/>
  <c r="B268" i="1"/>
  <c r="B276" i="1"/>
  <c r="B284" i="1"/>
  <c r="B292" i="1"/>
  <c r="B300" i="1"/>
  <c r="B308" i="1"/>
  <c r="B316" i="1"/>
  <c r="B324" i="1"/>
  <c r="B332" i="1"/>
  <c r="B226" i="1"/>
  <c r="B290" i="1"/>
  <c r="B346" i="1"/>
  <c r="B186" i="1"/>
  <c r="B314" i="1"/>
  <c r="B258" i="1"/>
  <c r="B362" i="1"/>
  <c r="B202" i="1"/>
  <c r="B330" i="1"/>
  <c r="B170" i="1"/>
  <c r="B234" i="1"/>
  <c r="B298" i="1"/>
  <c r="B348" i="1"/>
  <c r="B322" i="1"/>
  <c r="B266" i="1"/>
  <c r="B364" i="1"/>
  <c r="B178" i="1"/>
  <c r="B242" i="1"/>
  <c r="B306" i="1"/>
  <c r="B354" i="1"/>
  <c r="B250" i="1"/>
  <c r="B356" i="1"/>
  <c r="B194" i="1"/>
  <c r="B210" i="1"/>
  <c r="B274" i="1"/>
  <c r="B338" i="1"/>
  <c r="B370" i="1"/>
  <c r="B218" i="1"/>
  <c r="B282" i="1"/>
  <c r="B340" i="1"/>
  <c r="B372" i="1"/>
  <c r="J5" i="1"/>
  <c r="B8" i="1" l="1"/>
  <c r="M14" i="1" s="1"/>
  <c r="L14" i="1" s="1"/>
  <c r="K14" i="1" s="1"/>
  <c r="M15" i="1" s="1"/>
  <c r="L15" i="1" s="1"/>
  <c r="K15" i="1" s="1"/>
  <c r="J6" i="1"/>
  <c r="I6" i="1"/>
  <c r="M16" i="1" l="1"/>
  <c r="L16" i="1" s="1"/>
  <c r="K16" i="1"/>
  <c r="M17" i="1" s="1"/>
  <c r="L17" i="1" s="1"/>
  <c r="K17" i="1" s="1"/>
  <c r="M18" i="1" s="1"/>
  <c r="L18" i="1" s="1"/>
  <c r="K18" i="1" s="1"/>
  <c r="I12" i="1"/>
  <c r="D12" i="1"/>
  <c r="M19" i="1" l="1"/>
  <c r="L19" i="1" s="1"/>
  <c r="K19" i="1" s="1"/>
  <c r="M20" i="1" s="1"/>
  <c r="L20" i="1" s="1"/>
  <c r="K20" i="1" s="1"/>
  <c r="M21" i="1" s="1"/>
  <c r="L21" i="1" s="1"/>
  <c r="K21" i="1" s="1"/>
  <c r="M22" i="1" s="1"/>
  <c r="L22" i="1" s="1"/>
  <c r="K22" i="1" s="1"/>
  <c r="M23" i="1" s="1"/>
  <c r="L23" i="1" s="1"/>
  <c r="K23" i="1" s="1"/>
  <c r="M24" i="1" s="1"/>
  <c r="L24" i="1" s="1"/>
  <c r="K24" i="1" s="1"/>
  <c r="B9" i="1"/>
  <c r="I13" i="1" s="1"/>
  <c r="M25" i="1" l="1"/>
  <c r="L25" i="1" s="1"/>
  <c r="K25" i="1"/>
  <c r="H13" i="1"/>
  <c r="M26" i="1" l="1"/>
  <c r="L26" i="1" s="1"/>
  <c r="K26" i="1" s="1"/>
  <c r="M27" i="1" l="1"/>
  <c r="L27" i="1" s="1"/>
  <c r="K27" i="1" s="1"/>
  <c r="M28" i="1" l="1"/>
  <c r="L28" i="1" s="1"/>
  <c r="K28" i="1" s="1"/>
  <c r="M29" i="1" l="1"/>
  <c r="L29" i="1" s="1"/>
  <c r="K29" i="1" s="1"/>
  <c r="M30" i="1" l="1"/>
  <c r="L30" i="1" s="1"/>
  <c r="K30" i="1" s="1"/>
  <c r="M31" i="1" l="1"/>
  <c r="L31" i="1" s="1"/>
  <c r="K31" i="1" s="1"/>
  <c r="M32" i="1" l="1"/>
  <c r="L32" i="1" s="1"/>
  <c r="K32" i="1" s="1"/>
  <c r="M33" i="1" l="1"/>
  <c r="L33" i="1" s="1"/>
  <c r="K33" i="1" s="1"/>
  <c r="M34" i="1" l="1"/>
  <c r="L34" i="1" s="1"/>
  <c r="K34" i="1" s="1"/>
  <c r="M35" i="1" l="1"/>
  <c r="L35" i="1" s="1"/>
  <c r="K35" i="1" s="1"/>
  <c r="M36" i="1" l="1"/>
  <c r="L36" i="1" s="1"/>
  <c r="K36" i="1" s="1"/>
  <c r="M37" i="1" l="1"/>
  <c r="L37" i="1" s="1"/>
  <c r="K37" i="1" s="1"/>
  <c r="M38" i="1" l="1"/>
  <c r="L38" i="1" s="1"/>
  <c r="K38" i="1" s="1"/>
  <c r="M39" i="1" l="1"/>
  <c r="L39" i="1" s="1"/>
  <c r="K39" i="1" s="1"/>
  <c r="M40" i="1" l="1"/>
  <c r="L40" i="1" s="1"/>
  <c r="K40" i="1" s="1"/>
  <c r="M41" i="1" l="1"/>
  <c r="L41" i="1" s="1"/>
  <c r="K41" i="1" s="1"/>
  <c r="M42" i="1" l="1"/>
  <c r="L42" i="1" s="1"/>
  <c r="K42" i="1" s="1"/>
  <c r="M43" i="1" l="1"/>
  <c r="L43" i="1" s="1"/>
  <c r="K43" i="1" s="1"/>
  <c r="M44" i="1" l="1"/>
  <c r="L44" i="1" s="1"/>
  <c r="K44" i="1" s="1"/>
  <c r="M45" i="1" l="1"/>
  <c r="L45" i="1" s="1"/>
  <c r="K45" i="1" s="1"/>
  <c r="M46" i="1" l="1"/>
  <c r="L46" i="1" s="1"/>
  <c r="K46" i="1" s="1"/>
  <c r="M47" i="1" l="1"/>
  <c r="L47" i="1" s="1"/>
  <c r="K47" i="1" s="1"/>
  <c r="M48" i="1" l="1"/>
  <c r="L48" i="1" s="1"/>
  <c r="K48" i="1" s="1"/>
  <c r="M49" i="1" l="1"/>
  <c r="L49" i="1" s="1"/>
  <c r="K49" i="1" s="1"/>
  <c r="M50" i="1" l="1"/>
  <c r="L50" i="1" s="1"/>
  <c r="K50" i="1" s="1"/>
  <c r="M51" i="1" l="1"/>
  <c r="L51" i="1" s="1"/>
  <c r="K51" i="1" s="1"/>
  <c r="M52" i="1" l="1"/>
  <c r="L52" i="1" s="1"/>
  <c r="K52" i="1" s="1"/>
  <c r="M53" i="1" l="1"/>
  <c r="L53" i="1" s="1"/>
  <c r="K53" i="1" s="1"/>
  <c r="M54" i="1" l="1"/>
  <c r="L54" i="1" s="1"/>
  <c r="K54" i="1" s="1"/>
  <c r="M55" i="1" l="1"/>
  <c r="L55" i="1" s="1"/>
  <c r="K55" i="1" s="1"/>
  <c r="M56" i="1" l="1"/>
  <c r="L56" i="1" s="1"/>
  <c r="K56" i="1" s="1"/>
  <c r="M57" i="1" l="1"/>
  <c r="L57" i="1" s="1"/>
  <c r="K57" i="1" s="1"/>
  <c r="M58" i="1" l="1"/>
  <c r="L58" i="1" s="1"/>
  <c r="K58" i="1" s="1"/>
  <c r="M59" i="1" l="1"/>
  <c r="L59" i="1" s="1"/>
  <c r="K59" i="1" s="1"/>
  <c r="M60" i="1" l="1"/>
  <c r="L60" i="1" s="1"/>
  <c r="K60" i="1" s="1"/>
  <c r="M61" i="1" l="1"/>
  <c r="L61" i="1" s="1"/>
  <c r="K61" i="1" s="1"/>
  <c r="M62" i="1" l="1"/>
  <c r="L62" i="1" s="1"/>
  <c r="K62" i="1" s="1"/>
  <c r="M63" i="1" l="1"/>
  <c r="L63" i="1" s="1"/>
  <c r="K63" i="1" s="1"/>
  <c r="M64" i="1" l="1"/>
  <c r="L64" i="1" s="1"/>
  <c r="K64" i="1" s="1"/>
  <c r="M65" i="1" l="1"/>
  <c r="L65" i="1" s="1"/>
  <c r="K65" i="1"/>
  <c r="M66" i="1" l="1"/>
  <c r="L66" i="1" s="1"/>
  <c r="K66" i="1" s="1"/>
  <c r="M67" i="1" l="1"/>
  <c r="L67" i="1" s="1"/>
  <c r="K67" i="1" s="1"/>
  <c r="M68" i="1" l="1"/>
  <c r="L68" i="1" s="1"/>
  <c r="K68" i="1" s="1"/>
  <c r="M69" i="1" l="1"/>
  <c r="L69" i="1" s="1"/>
  <c r="K69" i="1" s="1"/>
  <c r="M70" i="1" l="1"/>
  <c r="L70" i="1" s="1"/>
  <c r="K70" i="1" s="1"/>
  <c r="M71" i="1" l="1"/>
  <c r="L71" i="1" s="1"/>
  <c r="K71" i="1" s="1"/>
  <c r="M72" i="1" l="1"/>
  <c r="L72" i="1" s="1"/>
  <c r="K72" i="1" s="1"/>
  <c r="M73" i="1" l="1"/>
  <c r="L73" i="1" s="1"/>
  <c r="K73" i="1" s="1"/>
  <c r="M74" i="1" l="1"/>
  <c r="L74" i="1" s="1"/>
  <c r="K74" i="1" s="1"/>
  <c r="M75" i="1" l="1"/>
  <c r="L75" i="1" s="1"/>
  <c r="K75" i="1" s="1"/>
  <c r="M76" i="1" l="1"/>
  <c r="L76" i="1" s="1"/>
  <c r="K76" i="1" s="1"/>
  <c r="M77" i="1" l="1"/>
  <c r="L77" i="1" s="1"/>
  <c r="K77" i="1" s="1"/>
  <c r="M78" i="1" l="1"/>
  <c r="L78" i="1" s="1"/>
  <c r="K78" i="1" s="1"/>
  <c r="M79" i="1" l="1"/>
  <c r="L79" i="1" s="1"/>
  <c r="K79" i="1" s="1"/>
  <c r="M80" i="1" l="1"/>
  <c r="L80" i="1" s="1"/>
  <c r="K80" i="1" s="1"/>
  <c r="M81" i="1" l="1"/>
  <c r="L81" i="1" s="1"/>
  <c r="K81" i="1" s="1"/>
  <c r="M82" i="1" l="1"/>
  <c r="L82" i="1" s="1"/>
  <c r="K82" i="1" s="1"/>
  <c r="M83" i="1" l="1"/>
  <c r="L83" i="1" s="1"/>
  <c r="K83" i="1" s="1"/>
  <c r="M84" i="1" l="1"/>
  <c r="L84" i="1" s="1"/>
  <c r="K84" i="1" s="1"/>
  <c r="M85" i="1" l="1"/>
  <c r="L85" i="1" s="1"/>
  <c r="K85" i="1" s="1"/>
  <c r="M86" i="1" l="1"/>
  <c r="L86" i="1" s="1"/>
  <c r="K86" i="1" s="1"/>
  <c r="M87" i="1" l="1"/>
  <c r="L87" i="1" s="1"/>
  <c r="K87" i="1" s="1"/>
  <c r="M88" i="1" l="1"/>
  <c r="L88" i="1" s="1"/>
  <c r="K88" i="1" s="1"/>
  <c r="M89" i="1" l="1"/>
  <c r="L89" i="1" s="1"/>
  <c r="K89" i="1" s="1"/>
  <c r="M90" i="1" l="1"/>
  <c r="L90" i="1" s="1"/>
  <c r="K90" i="1" s="1"/>
  <c r="M91" i="1" l="1"/>
  <c r="L91" i="1" s="1"/>
  <c r="K91" i="1" s="1"/>
  <c r="M92" i="1" l="1"/>
  <c r="L92" i="1" s="1"/>
  <c r="K92" i="1"/>
  <c r="M93" i="1" l="1"/>
  <c r="L93" i="1" s="1"/>
  <c r="K93" i="1" s="1"/>
  <c r="M94" i="1" l="1"/>
  <c r="L94" i="1" s="1"/>
  <c r="K94" i="1" s="1"/>
  <c r="M95" i="1" l="1"/>
  <c r="L95" i="1" s="1"/>
  <c r="K95" i="1" s="1"/>
  <c r="M96" i="1" l="1"/>
  <c r="L96" i="1" s="1"/>
  <c r="K96" i="1" s="1"/>
  <c r="M97" i="1" l="1"/>
  <c r="L97" i="1" s="1"/>
  <c r="K97" i="1" s="1"/>
  <c r="M98" i="1" l="1"/>
  <c r="L98" i="1" s="1"/>
  <c r="K98" i="1" s="1"/>
  <c r="M99" i="1" l="1"/>
  <c r="L99" i="1" s="1"/>
  <c r="K99" i="1" s="1"/>
  <c r="M100" i="1" l="1"/>
  <c r="L100" i="1" s="1"/>
  <c r="K100" i="1" s="1"/>
  <c r="M101" i="1" l="1"/>
  <c r="L101" i="1" s="1"/>
  <c r="K101" i="1" s="1"/>
  <c r="M102" i="1" l="1"/>
  <c r="L102" i="1" s="1"/>
  <c r="K102" i="1" s="1"/>
  <c r="M103" i="1" l="1"/>
  <c r="L103" i="1" s="1"/>
  <c r="K103" i="1" s="1"/>
  <c r="M104" i="1" l="1"/>
  <c r="L104" i="1" s="1"/>
  <c r="K104" i="1" s="1"/>
  <c r="M105" i="1" l="1"/>
  <c r="L105" i="1" s="1"/>
  <c r="K105" i="1" s="1"/>
  <c r="M106" i="1" l="1"/>
  <c r="L106" i="1" s="1"/>
  <c r="K106" i="1" s="1"/>
  <c r="M107" i="1" l="1"/>
  <c r="L107" i="1" s="1"/>
  <c r="K107" i="1" s="1"/>
  <c r="M108" i="1" l="1"/>
  <c r="L108" i="1" s="1"/>
  <c r="K108" i="1" s="1"/>
  <c r="M109" i="1" l="1"/>
  <c r="L109" i="1" s="1"/>
  <c r="K109" i="1" s="1"/>
  <c r="M110" i="1" l="1"/>
  <c r="L110" i="1" s="1"/>
  <c r="K110" i="1" s="1"/>
  <c r="M111" i="1" l="1"/>
  <c r="L111" i="1" s="1"/>
  <c r="K111" i="1" s="1"/>
  <c r="M112" i="1" l="1"/>
  <c r="L112" i="1" s="1"/>
  <c r="K112" i="1" s="1"/>
  <c r="M113" i="1" l="1"/>
  <c r="L113" i="1" s="1"/>
  <c r="K113" i="1" s="1"/>
  <c r="M114" i="1" l="1"/>
  <c r="L114" i="1" s="1"/>
  <c r="K114" i="1" s="1"/>
  <c r="M115" i="1" l="1"/>
  <c r="L115" i="1" s="1"/>
  <c r="K115" i="1" s="1"/>
  <c r="M116" i="1" l="1"/>
  <c r="L116" i="1" s="1"/>
  <c r="K116" i="1"/>
  <c r="M117" i="1" l="1"/>
  <c r="L117" i="1" s="1"/>
  <c r="K117" i="1" s="1"/>
  <c r="M118" i="1" l="1"/>
  <c r="L118" i="1" s="1"/>
  <c r="K118" i="1" s="1"/>
  <c r="M119" i="1" l="1"/>
  <c r="L119" i="1" s="1"/>
  <c r="K119" i="1" s="1"/>
  <c r="M120" i="1" l="1"/>
  <c r="L120" i="1" s="1"/>
  <c r="K120" i="1" s="1"/>
  <c r="M121" i="1" l="1"/>
  <c r="L121" i="1" s="1"/>
  <c r="K121" i="1"/>
  <c r="M122" i="1" l="1"/>
  <c r="L122" i="1" s="1"/>
  <c r="K122" i="1" s="1"/>
  <c r="M123" i="1" l="1"/>
  <c r="L123" i="1" s="1"/>
  <c r="K123" i="1" s="1"/>
  <c r="M124" i="1" l="1"/>
  <c r="L124" i="1" s="1"/>
  <c r="K124" i="1"/>
  <c r="M125" i="1" l="1"/>
  <c r="L125" i="1" s="1"/>
  <c r="K125" i="1"/>
  <c r="M126" i="1" l="1"/>
  <c r="L126" i="1" s="1"/>
  <c r="K126" i="1" s="1"/>
  <c r="M127" i="1" l="1"/>
  <c r="L127" i="1" s="1"/>
  <c r="K127" i="1" s="1"/>
  <c r="M128" i="1" l="1"/>
  <c r="L128" i="1" s="1"/>
  <c r="K128" i="1" s="1"/>
  <c r="M129" i="1" l="1"/>
  <c r="L129" i="1" s="1"/>
  <c r="K129" i="1" s="1"/>
  <c r="M130" i="1" l="1"/>
  <c r="L130" i="1" s="1"/>
  <c r="K130" i="1" s="1"/>
  <c r="M131" i="1" l="1"/>
  <c r="L131" i="1" s="1"/>
  <c r="K131" i="1" s="1"/>
  <c r="M132" i="1" l="1"/>
  <c r="L132" i="1" s="1"/>
  <c r="K132" i="1" s="1"/>
  <c r="M133" i="1" l="1"/>
  <c r="L133" i="1" s="1"/>
  <c r="K133" i="1" s="1"/>
  <c r="M134" i="1" l="1"/>
  <c r="L134" i="1" s="1"/>
  <c r="K134" i="1" s="1"/>
  <c r="M135" i="1" l="1"/>
  <c r="L135" i="1" s="1"/>
  <c r="K135" i="1"/>
  <c r="M136" i="1" l="1"/>
  <c r="L136" i="1" s="1"/>
  <c r="K136" i="1" s="1"/>
  <c r="M137" i="1" l="1"/>
  <c r="L137" i="1" s="1"/>
  <c r="K137" i="1" s="1"/>
  <c r="M138" i="1" l="1"/>
  <c r="L138" i="1" s="1"/>
  <c r="K138" i="1"/>
  <c r="M139" i="1" l="1"/>
  <c r="L139" i="1" s="1"/>
  <c r="K139" i="1" s="1"/>
  <c r="M140" i="1" l="1"/>
  <c r="L140" i="1" s="1"/>
  <c r="K140" i="1" s="1"/>
  <c r="M141" i="1" l="1"/>
  <c r="L141" i="1" s="1"/>
  <c r="K141" i="1" s="1"/>
  <c r="M142" i="1" l="1"/>
  <c r="L142" i="1" s="1"/>
  <c r="K142" i="1"/>
  <c r="M143" i="1" l="1"/>
  <c r="L143" i="1" s="1"/>
  <c r="K143" i="1"/>
  <c r="M144" i="1" l="1"/>
  <c r="L144" i="1" s="1"/>
  <c r="K144" i="1" s="1"/>
  <c r="M145" i="1" l="1"/>
  <c r="L145" i="1" s="1"/>
  <c r="K145" i="1" s="1"/>
  <c r="M146" i="1" l="1"/>
  <c r="L146" i="1" s="1"/>
  <c r="K146" i="1" s="1"/>
  <c r="M147" i="1" l="1"/>
  <c r="L147" i="1" s="1"/>
  <c r="K147" i="1" s="1"/>
  <c r="M148" i="1" l="1"/>
  <c r="L148" i="1" s="1"/>
  <c r="K148" i="1" s="1"/>
  <c r="M149" i="1" l="1"/>
  <c r="L149" i="1" s="1"/>
  <c r="K149" i="1" s="1"/>
  <c r="M150" i="1" l="1"/>
  <c r="L150" i="1" s="1"/>
  <c r="K150" i="1" s="1"/>
  <c r="M151" i="1" l="1"/>
  <c r="L151" i="1" s="1"/>
  <c r="K151" i="1" s="1"/>
  <c r="M152" i="1" l="1"/>
  <c r="L152" i="1" s="1"/>
  <c r="K152" i="1" s="1"/>
  <c r="M153" i="1" l="1"/>
  <c r="L153" i="1" s="1"/>
  <c r="K153" i="1" s="1"/>
  <c r="M154" i="1" l="1"/>
  <c r="L154" i="1" s="1"/>
  <c r="K154" i="1" s="1"/>
  <c r="M155" i="1" l="1"/>
  <c r="L155" i="1" s="1"/>
  <c r="K155" i="1" s="1"/>
  <c r="M156" i="1" l="1"/>
  <c r="L156" i="1" s="1"/>
  <c r="K156" i="1" s="1"/>
  <c r="M157" i="1" l="1"/>
  <c r="L157" i="1" s="1"/>
  <c r="K157" i="1" s="1"/>
  <c r="M158" i="1" l="1"/>
  <c r="L158" i="1" s="1"/>
  <c r="K158" i="1" s="1"/>
  <c r="M159" i="1" l="1"/>
  <c r="L159" i="1" s="1"/>
  <c r="K159" i="1" s="1"/>
  <c r="M160" i="1" l="1"/>
  <c r="L160" i="1" s="1"/>
  <c r="K160" i="1" s="1"/>
  <c r="M161" i="1" l="1"/>
  <c r="L161" i="1" s="1"/>
  <c r="K161" i="1" s="1"/>
  <c r="M162" i="1" l="1"/>
  <c r="L162" i="1" s="1"/>
  <c r="K162" i="1" s="1"/>
  <c r="M163" i="1" l="1"/>
  <c r="L163" i="1" s="1"/>
  <c r="K163" i="1" s="1"/>
  <c r="M164" i="1" l="1"/>
  <c r="L164" i="1" s="1"/>
  <c r="K164" i="1" s="1"/>
  <c r="M165" i="1" l="1"/>
  <c r="L165" i="1" s="1"/>
  <c r="K165" i="1" s="1"/>
  <c r="M166" i="1" l="1"/>
  <c r="L166" i="1" s="1"/>
  <c r="K166" i="1" s="1"/>
  <c r="M167" i="1" l="1"/>
  <c r="L167" i="1" s="1"/>
  <c r="K167" i="1" s="1"/>
  <c r="M168" i="1" l="1"/>
  <c r="L168" i="1" s="1"/>
  <c r="K168" i="1" s="1"/>
  <c r="M169" i="1" l="1"/>
  <c r="L169" i="1" s="1"/>
  <c r="K169" i="1" s="1"/>
  <c r="M170" i="1" l="1"/>
  <c r="L170" i="1" s="1"/>
  <c r="K170" i="1" s="1"/>
  <c r="M171" i="1" l="1"/>
  <c r="L171" i="1" s="1"/>
  <c r="K171" i="1" s="1"/>
  <c r="M172" i="1" l="1"/>
  <c r="L172" i="1" s="1"/>
  <c r="K172" i="1" s="1"/>
  <c r="M173" i="1" l="1"/>
  <c r="L173" i="1" s="1"/>
  <c r="K173" i="1" s="1"/>
  <c r="M174" i="1" l="1"/>
  <c r="L174" i="1" s="1"/>
  <c r="K174" i="1" s="1"/>
  <c r="M175" i="1" l="1"/>
  <c r="L175" i="1" s="1"/>
  <c r="K175" i="1" s="1"/>
  <c r="M176" i="1" l="1"/>
  <c r="L176" i="1" s="1"/>
  <c r="K176" i="1" s="1"/>
  <c r="M177" i="1" l="1"/>
  <c r="L177" i="1" s="1"/>
  <c r="K177" i="1" s="1"/>
  <c r="M178" i="1" l="1"/>
  <c r="L178" i="1" s="1"/>
  <c r="K178" i="1" s="1"/>
  <c r="M179" i="1" l="1"/>
  <c r="L179" i="1" s="1"/>
  <c r="K179" i="1" s="1"/>
  <c r="M180" i="1" l="1"/>
  <c r="L180" i="1" s="1"/>
  <c r="K180" i="1" s="1"/>
  <c r="M181" i="1" l="1"/>
  <c r="L181" i="1" s="1"/>
  <c r="K181" i="1" s="1"/>
  <c r="M182" i="1" l="1"/>
  <c r="L182" i="1" s="1"/>
  <c r="K182" i="1" s="1"/>
  <c r="M183" i="1" l="1"/>
  <c r="L183" i="1" s="1"/>
  <c r="K183" i="1" s="1"/>
  <c r="M184" i="1" l="1"/>
  <c r="L184" i="1" s="1"/>
  <c r="K184" i="1" s="1"/>
  <c r="M185" i="1" l="1"/>
  <c r="L185" i="1" s="1"/>
  <c r="K185" i="1" s="1"/>
  <c r="M186" i="1" l="1"/>
  <c r="L186" i="1" s="1"/>
  <c r="K186" i="1" s="1"/>
  <c r="M187" i="1" l="1"/>
  <c r="L187" i="1" s="1"/>
  <c r="K187" i="1" s="1"/>
  <c r="M188" i="1" l="1"/>
  <c r="L188" i="1" s="1"/>
  <c r="K188" i="1" s="1"/>
  <c r="M189" i="1" l="1"/>
  <c r="L189" i="1" s="1"/>
  <c r="K189" i="1" s="1"/>
  <c r="M190" i="1" l="1"/>
  <c r="L190" i="1" s="1"/>
  <c r="K190" i="1" s="1"/>
  <c r="M191" i="1" l="1"/>
  <c r="L191" i="1" s="1"/>
  <c r="K191" i="1" s="1"/>
  <c r="M192" i="1" l="1"/>
  <c r="L192" i="1" s="1"/>
  <c r="K192" i="1"/>
  <c r="M193" i="1" l="1"/>
  <c r="L193" i="1" s="1"/>
  <c r="K193" i="1"/>
  <c r="M194" i="1" l="1"/>
  <c r="L194" i="1" s="1"/>
  <c r="K194" i="1" s="1"/>
  <c r="M195" i="1" l="1"/>
  <c r="L195" i="1" s="1"/>
  <c r="K195" i="1" s="1"/>
  <c r="M196" i="1" l="1"/>
  <c r="L196" i="1" s="1"/>
  <c r="K196" i="1"/>
  <c r="M197" i="1" l="1"/>
  <c r="L197" i="1" s="1"/>
  <c r="K197" i="1" s="1"/>
  <c r="M198" i="1" l="1"/>
  <c r="L198" i="1" s="1"/>
  <c r="K198" i="1" s="1"/>
  <c r="M199" i="1" l="1"/>
  <c r="L199" i="1" s="1"/>
  <c r="K199" i="1" s="1"/>
  <c r="M200" i="1" l="1"/>
  <c r="L200" i="1" s="1"/>
  <c r="K200" i="1" s="1"/>
  <c r="M201" i="1" l="1"/>
  <c r="L201" i="1" s="1"/>
  <c r="K201" i="1" s="1"/>
  <c r="M202" i="1" l="1"/>
  <c r="L202" i="1" s="1"/>
  <c r="K202" i="1" s="1"/>
  <c r="M203" i="1" l="1"/>
  <c r="L203" i="1" s="1"/>
  <c r="K203" i="1" s="1"/>
  <c r="M204" i="1" l="1"/>
  <c r="L204" i="1" s="1"/>
  <c r="K204" i="1" s="1"/>
  <c r="M205" i="1" l="1"/>
  <c r="L205" i="1" s="1"/>
  <c r="K205" i="1" s="1"/>
  <c r="M206" i="1" l="1"/>
  <c r="L206" i="1" s="1"/>
  <c r="K206" i="1" s="1"/>
  <c r="M207" i="1" l="1"/>
  <c r="L207" i="1" s="1"/>
  <c r="K207" i="1" s="1"/>
  <c r="M208" i="1" l="1"/>
  <c r="L208" i="1" s="1"/>
  <c r="K208" i="1" s="1"/>
  <c r="M209" i="1" l="1"/>
  <c r="L209" i="1" s="1"/>
  <c r="K209" i="1" s="1"/>
  <c r="M210" i="1" l="1"/>
  <c r="L210" i="1" s="1"/>
  <c r="K210" i="1" s="1"/>
  <c r="M211" i="1" l="1"/>
  <c r="L211" i="1" s="1"/>
  <c r="K211" i="1" s="1"/>
  <c r="M212" i="1" l="1"/>
  <c r="L212" i="1" s="1"/>
  <c r="K212" i="1" s="1"/>
  <c r="M213" i="1" l="1"/>
  <c r="L213" i="1" s="1"/>
  <c r="K213" i="1" s="1"/>
  <c r="M214" i="1" l="1"/>
  <c r="L214" i="1" s="1"/>
  <c r="K214" i="1" s="1"/>
  <c r="M215" i="1" l="1"/>
  <c r="L215" i="1" s="1"/>
  <c r="K215" i="1" s="1"/>
  <c r="M216" i="1" l="1"/>
  <c r="L216" i="1" s="1"/>
  <c r="K216" i="1" s="1"/>
  <c r="M217" i="1" l="1"/>
  <c r="L217" i="1" s="1"/>
  <c r="K217" i="1" s="1"/>
  <c r="M218" i="1" l="1"/>
  <c r="L218" i="1" s="1"/>
  <c r="K218" i="1" s="1"/>
  <c r="M219" i="1" l="1"/>
  <c r="L219" i="1" s="1"/>
  <c r="K219" i="1" s="1"/>
  <c r="M220" i="1" l="1"/>
  <c r="L220" i="1" s="1"/>
  <c r="K220" i="1" s="1"/>
  <c r="M221" i="1" l="1"/>
  <c r="L221" i="1" s="1"/>
  <c r="K221" i="1" s="1"/>
  <c r="M222" i="1" l="1"/>
  <c r="L222" i="1" s="1"/>
  <c r="K222" i="1" s="1"/>
  <c r="M223" i="1" l="1"/>
  <c r="L223" i="1" s="1"/>
  <c r="K223" i="1" s="1"/>
  <c r="M224" i="1" l="1"/>
  <c r="L224" i="1" s="1"/>
  <c r="K224" i="1" s="1"/>
  <c r="M225" i="1" l="1"/>
  <c r="L225" i="1" s="1"/>
  <c r="K225" i="1" s="1"/>
  <c r="M226" i="1" l="1"/>
  <c r="L226" i="1" s="1"/>
  <c r="K226" i="1" s="1"/>
  <c r="M227" i="1" l="1"/>
  <c r="L227" i="1" s="1"/>
  <c r="K227" i="1" s="1"/>
  <c r="M228" i="1" l="1"/>
  <c r="L228" i="1" s="1"/>
  <c r="K228" i="1" s="1"/>
  <c r="M229" i="1" l="1"/>
  <c r="L229" i="1" s="1"/>
  <c r="K229" i="1"/>
  <c r="M230" i="1" l="1"/>
  <c r="L230" i="1" s="1"/>
  <c r="K230" i="1" s="1"/>
  <c r="M231" i="1" l="1"/>
  <c r="L231" i="1" s="1"/>
  <c r="K231" i="1" s="1"/>
  <c r="M232" i="1" l="1"/>
  <c r="L232" i="1" s="1"/>
  <c r="K232" i="1"/>
  <c r="M233" i="1" l="1"/>
  <c r="L233" i="1" s="1"/>
  <c r="K233" i="1" s="1"/>
  <c r="M234" i="1" l="1"/>
  <c r="L234" i="1" s="1"/>
  <c r="K234" i="1" s="1"/>
  <c r="M235" i="1" l="1"/>
  <c r="L235" i="1" s="1"/>
  <c r="K235" i="1" s="1"/>
  <c r="M236" i="1" l="1"/>
  <c r="L236" i="1" s="1"/>
  <c r="K236" i="1" s="1"/>
  <c r="M237" i="1" l="1"/>
  <c r="L237" i="1" s="1"/>
  <c r="K237" i="1" s="1"/>
  <c r="M238" i="1" l="1"/>
  <c r="L238" i="1" s="1"/>
  <c r="K238" i="1" s="1"/>
  <c r="M239" i="1" l="1"/>
  <c r="L239" i="1" s="1"/>
  <c r="K239" i="1" s="1"/>
  <c r="M240" i="1" l="1"/>
  <c r="L240" i="1" s="1"/>
  <c r="K240" i="1" s="1"/>
  <c r="M241" i="1" l="1"/>
  <c r="L241" i="1" s="1"/>
  <c r="K241" i="1" s="1"/>
  <c r="M242" i="1" l="1"/>
  <c r="L242" i="1" s="1"/>
  <c r="K242" i="1" s="1"/>
  <c r="M243" i="1" l="1"/>
  <c r="L243" i="1" s="1"/>
  <c r="K243" i="1" s="1"/>
  <c r="M244" i="1" l="1"/>
  <c r="L244" i="1" s="1"/>
  <c r="K244" i="1" s="1"/>
  <c r="M245" i="1" l="1"/>
  <c r="L245" i="1" s="1"/>
  <c r="K245" i="1" s="1"/>
  <c r="M246" i="1" l="1"/>
  <c r="L246" i="1" s="1"/>
  <c r="K246" i="1" s="1"/>
  <c r="M247" i="1" l="1"/>
  <c r="L247" i="1" s="1"/>
  <c r="K247" i="1" s="1"/>
  <c r="M248" i="1" l="1"/>
  <c r="L248" i="1" s="1"/>
  <c r="K248" i="1" s="1"/>
  <c r="M249" i="1" l="1"/>
  <c r="L249" i="1" s="1"/>
  <c r="K249" i="1" s="1"/>
  <c r="M250" i="1" l="1"/>
  <c r="L250" i="1" s="1"/>
  <c r="K250" i="1" s="1"/>
  <c r="M251" i="1" l="1"/>
  <c r="L251" i="1" s="1"/>
  <c r="K251" i="1" s="1"/>
  <c r="M252" i="1" l="1"/>
  <c r="L252" i="1" s="1"/>
  <c r="K252" i="1" s="1"/>
  <c r="M253" i="1" l="1"/>
  <c r="L253" i="1" s="1"/>
  <c r="K253" i="1"/>
  <c r="M254" i="1" l="1"/>
  <c r="L254" i="1" s="1"/>
  <c r="K254" i="1" s="1"/>
  <c r="M255" i="1" l="1"/>
  <c r="L255" i="1" s="1"/>
  <c r="K255" i="1" s="1"/>
  <c r="M256" i="1" l="1"/>
  <c r="L256" i="1" s="1"/>
  <c r="K256" i="1"/>
  <c r="M257" i="1" l="1"/>
  <c r="L257" i="1" s="1"/>
  <c r="K257" i="1" s="1"/>
  <c r="M258" i="1" l="1"/>
  <c r="L258" i="1" s="1"/>
  <c r="K258" i="1" s="1"/>
  <c r="M259" i="1" l="1"/>
  <c r="L259" i="1" s="1"/>
  <c r="K259" i="1" s="1"/>
  <c r="M260" i="1" l="1"/>
  <c r="L260" i="1" s="1"/>
  <c r="K260" i="1"/>
  <c r="M261" i="1" l="1"/>
  <c r="L261" i="1" s="1"/>
  <c r="K261" i="1"/>
  <c r="M262" i="1" l="1"/>
  <c r="L262" i="1" s="1"/>
  <c r="K262" i="1" s="1"/>
  <c r="M263" i="1" l="1"/>
  <c r="L263" i="1" s="1"/>
  <c r="K263" i="1" s="1"/>
  <c r="M264" i="1" l="1"/>
  <c r="L264" i="1" s="1"/>
  <c r="K264" i="1" s="1"/>
  <c r="M265" i="1" l="1"/>
  <c r="L265" i="1" s="1"/>
  <c r="K265" i="1" s="1"/>
  <c r="M266" i="1" l="1"/>
  <c r="L266" i="1" s="1"/>
  <c r="K266" i="1" s="1"/>
  <c r="M267" i="1" l="1"/>
  <c r="L267" i="1" s="1"/>
  <c r="K267" i="1" s="1"/>
  <c r="M268" i="1" l="1"/>
  <c r="L268" i="1" s="1"/>
  <c r="K268" i="1" s="1"/>
  <c r="M269" i="1" l="1"/>
  <c r="L269" i="1" s="1"/>
  <c r="K269" i="1" s="1"/>
  <c r="M270" i="1" l="1"/>
  <c r="L270" i="1" s="1"/>
  <c r="K270" i="1" s="1"/>
  <c r="M271" i="1" l="1"/>
  <c r="L271" i="1" s="1"/>
  <c r="K271" i="1" s="1"/>
  <c r="M272" i="1" l="1"/>
  <c r="L272" i="1" s="1"/>
  <c r="K272" i="1" s="1"/>
  <c r="M273" i="1" l="1"/>
  <c r="L273" i="1" s="1"/>
  <c r="K273" i="1" s="1"/>
  <c r="M274" i="1" l="1"/>
  <c r="L274" i="1" s="1"/>
  <c r="K274" i="1" s="1"/>
  <c r="M275" i="1" l="1"/>
  <c r="L275" i="1" s="1"/>
  <c r="K275" i="1" s="1"/>
  <c r="M276" i="1" l="1"/>
  <c r="L276" i="1" s="1"/>
  <c r="K276" i="1"/>
  <c r="M277" i="1" l="1"/>
  <c r="L277" i="1" s="1"/>
  <c r="K277" i="1"/>
  <c r="M278" i="1" l="1"/>
  <c r="L278" i="1" s="1"/>
  <c r="K278" i="1" s="1"/>
  <c r="M279" i="1" l="1"/>
  <c r="L279" i="1" s="1"/>
  <c r="K279" i="1" s="1"/>
  <c r="M280" i="1" l="1"/>
  <c r="L280" i="1" s="1"/>
  <c r="K280" i="1" s="1"/>
  <c r="M281" i="1" l="1"/>
  <c r="L281" i="1" s="1"/>
  <c r="K281" i="1" s="1"/>
  <c r="M282" i="1" l="1"/>
  <c r="L282" i="1" s="1"/>
  <c r="K282" i="1" s="1"/>
  <c r="M283" i="1" l="1"/>
  <c r="L283" i="1" s="1"/>
  <c r="K283" i="1" s="1"/>
  <c r="M284" i="1" l="1"/>
  <c r="L284" i="1" s="1"/>
  <c r="K284" i="1" s="1"/>
  <c r="M285" i="1" l="1"/>
  <c r="L285" i="1" s="1"/>
  <c r="K285" i="1" s="1"/>
  <c r="M286" i="1" l="1"/>
  <c r="L286" i="1" s="1"/>
  <c r="K286" i="1" s="1"/>
  <c r="M287" i="1" l="1"/>
  <c r="L287" i="1" s="1"/>
  <c r="K287" i="1" s="1"/>
  <c r="M288" i="1" l="1"/>
  <c r="L288" i="1" s="1"/>
  <c r="K288" i="1" s="1"/>
  <c r="M289" i="1" l="1"/>
  <c r="L289" i="1" s="1"/>
  <c r="K289" i="1" s="1"/>
  <c r="M290" i="1" l="1"/>
  <c r="L290" i="1" s="1"/>
  <c r="K290" i="1" s="1"/>
  <c r="M291" i="1" l="1"/>
  <c r="L291" i="1" s="1"/>
  <c r="K291" i="1" s="1"/>
  <c r="M292" i="1" l="1"/>
  <c r="L292" i="1" s="1"/>
  <c r="K292" i="1"/>
  <c r="M293" i="1" l="1"/>
  <c r="L293" i="1" s="1"/>
  <c r="K293" i="1"/>
  <c r="M294" i="1" l="1"/>
  <c r="L294" i="1" s="1"/>
  <c r="K294" i="1" s="1"/>
  <c r="M295" i="1" l="1"/>
  <c r="L295" i="1" s="1"/>
  <c r="K295" i="1" s="1"/>
  <c r="M296" i="1" l="1"/>
  <c r="L296" i="1" s="1"/>
  <c r="K296" i="1"/>
  <c r="M297" i="1" l="1"/>
  <c r="L297" i="1" s="1"/>
  <c r="K297" i="1" s="1"/>
  <c r="M298" i="1" l="1"/>
  <c r="L298" i="1" s="1"/>
  <c r="K298" i="1" s="1"/>
  <c r="M299" i="1" l="1"/>
  <c r="L299" i="1" s="1"/>
  <c r="K299" i="1" s="1"/>
  <c r="M300" i="1" l="1"/>
  <c r="L300" i="1" s="1"/>
  <c r="K300" i="1" s="1"/>
  <c r="M301" i="1" l="1"/>
  <c r="L301" i="1" s="1"/>
  <c r="K301" i="1" s="1"/>
  <c r="M302" i="1" l="1"/>
  <c r="L302" i="1" s="1"/>
  <c r="K302" i="1" s="1"/>
  <c r="M303" i="1" l="1"/>
  <c r="L303" i="1" s="1"/>
  <c r="K303" i="1" s="1"/>
  <c r="M304" i="1" l="1"/>
  <c r="L304" i="1" s="1"/>
  <c r="K304" i="1" s="1"/>
  <c r="M305" i="1" l="1"/>
  <c r="L305" i="1" s="1"/>
  <c r="K305" i="1" s="1"/>
  <c r="M306" i="1" l="1"/>
  <c r="L306" i="1" s="1"/>
  <c r="K306" i="1" s="1"/>
  <c r="M307" i="1" l="1"/>
  <c r="L307" i="1" s="1"/>
  <c r="K307" i="1" s="1"/>
  <c r="M308" i="1" l="1"/>
  <c r="L308" i="1" s="1"/>
  <c r="K308" i="1" s="1"/>
  <c r="M309" i="1" l="1"/>
  <c r="L309" i="1" s="1"/>
  <c r="K309" i="1" s="1"/>
  <c r="M310" i="1" l="1"/>
  <c r="L310" i="1" s="1"/>
  <c r="K310" i="1" s="1"/>
  <c r="M311" i="1" l="1"/>
  <c r="L311" i="1" s="1"/>
  <c r="K311" i="1" s="1"/>
  <c r="M312" i="1" l="1"/>
  <c r="L312" i="1" s="1"/>
  <c r="K312" i="1" s="1"/>
  <c r="M313" i="1" l="1"/>
  <c r="L313" i="1" s="1"/>
  <c r="K313" i="1" s="1"/>
  <c r="M314" i="1" l="1"/>
  <c r="L314" i="1" s="1"/>
  <c r="K314" i="1" s="1"/>
  <c r="M315" i="1" l="1"/>
  <c r="L315" i="1" s="1"/>
  <c r="K315" i="1" s="1"/>
  <c r="M316" i="1" l="1"/>
  <c r="L316" i="1" s="1"/>
  <c r="K316" i="1" s="1"/>
  <c r="M317" i="1" l="1"/>
  <c r="L317" i="1" s="1"/>
  <c r="K317" i="1"/>
  <c r="M318" i="1" l="1"/>
  <c r="L318" i="1" s="1"/>
  <c r="K318" i="1" s="1"/>
  <c r="M319" i="1" l="1"/>
  <c r="L319" i="1" s="1"/>
  <c r="K319" i="1" s="1"/>
  <c r="M320" i="1" l="1"/>
  <c r="L320" i="1" s="1"/>
  <c r="K320" i="1" s="1"/>
  <c r="M321" i="1" l="1"/>
  <c r="L321" i="1" s="1"/>
  <c r="K321" i="1" s="1"/>
  <c r="M322" i="1" l="1"/>
  <c r="L322" i="1" s="1"/>
  <c r="K322" i="1" s="1"/>
  <c r="M323" i="1" l="1"/>
  <c r="L323" i="1" s="1"/>
  <c r="K323" i="1" s="1"/>
  <c r="M324" i="1" l="1"/>
  <c r="L324" i="1" s="1"/>
  <c r="K324" i="1" s="1"/>
  <c r="M325" i="1" l="1"/>
  <c r="L325" i="1" s="1"/>
  <c r="K325" i="1" s="1"/>
  <c r="M326" i="1" l="1"/>
  <c r="L326" i="1" s="1"/>
  <c r="K326" i="1" s="1"/>
  <c r="M327" i="1" l="1"/>
  <c r="L327" i="1" s="1"/>
  <c r="K327" i="1" s="1"/>
  <c r="M328" i="1" l="1"/>
  <c r="L328" i="1" s="1"/>
  <c r="K328" i="1" s="1"/>
  <c r="M329" i="1" l="1"/>
  <c r="L329" i="1" s="1"/>
  <c r="K329" i="1" s="1"/>
  <c r="M330" i="1" l="1"/>
  <c r="L330" i="1" s="1"/>
  <c r="K330" i="1" s="1"/>
  <c r="M331" i="1" l="1"/>
  <c r="L331" i="1" s="1"/>
  <c r="K331" i="1" s="1"/>
  <c r="M332" i="1" l="1"/>
  <c r="L332" i="1" s="1"/>
  <c r="K332" i="1" s="1"/>
  <c r="M333" i="1" l="1"/>
  <c r="L333" i="1" s="1"/>
  <c r="K333" i="1" s="1"/>
  <c r="M334" i="1" l="1"/>
  <c r="L334" i="1" s="1"/>
  <c r="K334" i="1" s="1"/>
  <c r="M335" i="1" l="1"/>
  <c r="L335" i="1" s="1"/>
  <c r="K335" i="1" s="1"/>
  <c r="M336" i="1" l="1"/>
  <c r="L336" i="1" s="1"/>
  <c r="K336" i="1" s="1"/>
  <c r="M337" i="1" l="1"/>
  <c r="L337" i="1" s="1"/>
  <c r="K337" i="1" s="1"/>
  <c r="M338" i="1" l="1"/>
  <c r="L338" i="1" s="1"/>
  <c r="K338" i="1" s="1"/>
  <c r="M339" i="1" l="1"/>
  <c r="L339" i="1" s="1"/>
  <c r="K339" i="1" s="1"/>
  <c r="M340" i="1" l="1"/>
  <c r="L340" i="1" s="1"/>
  <c r="K340" i="1" s="1"/>
  <c r="M341" i="1" l="1"/>
  <c r="L341" i="1" s="1"/>
  <c r="K341" i="1" s="1"/>
  <c r="M342" i="1" l="1"/>
  <c r="L342" i="1" s="1"/>
  <c r="K342" i="1" s="1"/>
  <c r="M343" i="1" l="1"/>
  <c r="L343" i="1" s="1"/>
  <c r="K343" i="1" s="1"/>
  <c r="M344" i="1" l="1"/>
  <c r="L344" i="1" s="1"/>
  <c r="K344" i="1" s="1"/>
  <c r="M345" i="1" l="1"/>
  <c r="L345" i="1" s="1"/>
  <c r="K345" i="1" s="1"/>
  <c r="M346" i="1" l="1"/>
  <c r="L346" i="1" s="1"/>
  <c r="K346" i="1" s="1"/>
  <c r="M347" i="1" l="1"/>
  <c r="L347" i="1" s="1"/>
  <c r="K347" i="1" s="1"/>
  <c r="M348" i="1" l="1"/>
  <c r="L348" i="1" s="1"/>
  <c r="K348" i="1" s="1"/>
  <c r="M349" i="1" l="1"/>
  <c r="L349" i="1" s="1"/>
  <c r="K349" i="1" s="1"/>
  <c r="M350" i="1" l="1"/>
  <c r="L350" i="1" s="1"/>
  <c r="K350" i="1" s="1"/>
  <c r="M351" i="1" l="1"/>
  <c r="L351" i="1" s="1"/>
  <c r="K351" i="1" s="1"/>
  <c r="M352" i="1" l="1"/>
  <c r="L352" i="1" s="1"/>
  <c r="K352" i="1" s="1"/>
  <c r="M353" i="1" l="1"/>
  <c r="L353" i="1" s="1"/>
  <c r="K353" i="1"/>
  <c r="M354" i="1" l="1"/>
  <c r="L354" i="1" s="1"/>
  <c r="K354" i="1" s="1"/>
  <c r="M355" i="1" l="1"/>
  <c r="L355" i="1" s="1"/>
  <c r="K355" i="1" s="1"/>
  <c r="M356" i="1" l="1"/>
  <c r="L356" i="1" s="1"/>
  <c r="K356" i="1" s="1"/>
  <c r="M357" i="1" l="1"/>
  <c r="L357" i="1" s="1"/>
  <c r="K357" i="1" s="1"/>
  <c r="M358" i="1" l="1"/>
  <c r="L358" i="1" s="1"/>
  <c r="K358" i="1" s="1"/>
  <c r="M359" i="1" l="1"/>
  <c r="L359" i="1" s="1"/>
  <c r="K359" i="1" s="1"/>
  <c r="M360" i="1" l="1"/>
  <c r="L360" i="1" s="1"/>
  <c r="K360" i="1" s="1"/>
  <c r="M361" i="1" l="1"/>
  <c r="L361" i="1" s="1"/>
  <c r="K361" i="1" s="1"/>
  <c r="M362" i="1" l="1"/>
  <c r="L362" i="1" s="1"/>
  <c r="K362" i="1" s="1"/>
  <c r="M363" i="1" l="1"/>
  <c r="L363" i="1" s="1"/>
  <c r="K363" i="1" s="1"/>
  <c r="M364" i="1" l="1"/>
  <c r="L364" i="1" s="1"/>
  <c r="K364" i="1" s="1"/>
  <c r="M365" i="1" l="1"/>
  <c r="L365" i="1" s="1"/>
  <c r="K365" i="1" s="1"/>
  <c r="M366" i="1" l="1"/>
  <c r="L366" i="1" s="1"/>
  <c r="K366" i="1" s="1"/>
  <c r="M367" i="1" l="1"/>
  <c r="L367" i="1" s="1"/>
  <c r="K367" i="1" s="1"/>
  <c r="M368" i="1" l="1"/>
  <c r="L368" i="1" s="1"/>
  <c r="K368" i="1" s="1"/>
  <c r="M369" i="1" l="1"/>
  <c r="L369" i="1" s="1"/>
  <c r="K369" i="1" s="1"/>
  <c r="M370" i="1" l="1"/>
  <c r="L370" i="1" s="1"/>
  <c r="K370" i="1" s="1"/>
  <c r="M371" i="1" l="1"/>
  <c r="L371" i="1" s="1"/>
  <c r="K371" i="1" s="1"/>
  <c r="M372" i="1" l="1"/>
  <c r="L372" i="1" s="1"/>
  <c r="K372" i="1" s="1"/>
  <c r="M373" i="1" l="1"/>
  <c r="L373" i="1" s="1"/>
  <c r="K373" i="1" s="1"/>
</calcChain>
</file>

<file path=xl/sharedStrings.xml><?xml version="1.0" encoding="utf-8"?>
<sst xmlns="http://schemas.openxmlformats.org/spreadsheetml/2006/main" count="29" uniqueCount="29">
  <si>
    <t>起始期數</t>
    <phoneticPr fontId="2" type="noConversion"/>
  </si>
  <si>
    <t>月繳款</t>
    <phoneticPr fontId="2" type="noConversion"/>
  </si>
  <si>
    <t>貸款餘額</t>
    <phoneticPr fontId="2" type="noConversion"/>
  </si>
  <si>
    <t>繳款小計</t>
    <phoneticPr fontId="2" type="noConversion"/>
  </si>
  <si>
    <t>尚餘期數</t>
    <phoneticPr fontId="2" type="noConversion"/>
  </si>
  <si>
    <t>適用期數</t>
    <phoneticPr fontId="2" type="noConversion"/>
  </si>
  <si>
    <t>第一段</t>
    <phoneticPr fontId="2" type="noConversion"/>
  </si>
  <si>
    <t>第二段</t>
    <phoneticPr fontId="2" type="noConversion"/>
  </si>
  <si>
    <t>第三段</t>
    <phoneticPr fontId="2" type="noConversion"/>
  </si>
  <si>
    <t>月繳款分析表</t>
    <phoneticPr fontId="2" type="noConversion"/>
  </si>
  <si>
    <t>年利率</t>
    <phoneticPr fontId="2" type="noConversion"/>
  </si>
  <si>
    <t>期數</t>
    <phoneticPr fontId="2" type="noConversion"/>
  </si>
  <si>
    <t>現金流量</t>
    <phoneticPr fontId="2" type="noConversion"/>
  </si>
  <si>
    <t>現金流量表</t>
    <phoneticPr fontId="2" type="noConversion"/>
  </si>
  <si>
    <t>一段式利率</t>
    <phoneticPr fontId="2" type="noConversion"/>
  </si>
  <si>
    <t>貸款金額(元)</t>
    <phoneticPr fontId="2" type="noConversion"/>
  </si>
  <si>
    <t>第一段年利率</t>
    <phoneticPr fontId="2" type="noConversion"/>
  </si>
  <si>
    <t>第二段年利率</t>
    <phoneticPr fontId="2" type="noConversion"/>
  </si>
  <si>
    <t>第三段年利率</t>
    <phoneticPr fontId="2" type="noConversion"/>
  </si>
  <si>
    <t>貸款期限(年)</t>
    <phoneticPr fontId="2" type="noConversion"/>
  </si>
  <si>
    <t>總期數(月)</t>
    <phoneticPr fontId="2" type="noConversion"/>
  </si>
  <si>
    <t>費用合計(元)</t>
    <phoneticPr fontId="2" type="noConversion"/>
  </si>
  <si>
    <t>實質年利率</t>
    <phoneticPr fontId="2" type="noConversion"/>
  </si>
  <si>
    <t>總利息(元)</t>
    <phoneticPr fontId="2" type="noConversion"/>
  </si>
  <si>
    <t>利率變動分析表</t>
    <phoneticPr fontId="2" type="noConversion"/>
  </si>
  <si>
    <t>本金餘額</t>
    <phoneticPr fontId="2" type="noConversion"/>
  </si>
  <si>
    <t>償還本金</t>
    <phoneticPr fontId="2" type="noConversion"/>
  </si>
  <si>
    <t>利息</t>
    <phoneticPr fontId="2" type="noConversion"/>
  </si>
  <si>
    <t>驗算表(實質年利率)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</si>
</sst>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;[Red]\-&quot;$&quot;#,##0.00"/>
    <numFmt numFmtId="176" formatCode="#,##0_ ;[Red]\-#,##0\ "/>
    <numFmt numFmtId="177" formatCode="0.000%"/>
  </numFmts>
  <fonts count="8" x14ac:knownFonts="1">
    <font>
      <sz val="12"/>
      <color theme="1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9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12"/>
      <color theme="0" tint="-4.9989318521683403E-2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b/>
      <sz val="12"/>
      <color theme="0"/>
      <name val="微軟正黑體"/>
      <family val="2"/>
      <charset val="136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1"/>
        <bgColor theme="8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7558519241921"/>
      </bottom>
      <diagonal/>
    </border>
  </borders>
  <cellStyleXfs count="2">
    <xf numFmtId="0" fontId="0" fillId="0" borderId="0">
      <alignment vertical="center"/>
    </xf>
    <xf numFmtId="9" fontId="3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4" fillId="0" borderId="0" xfId="0" applyFont="1">
      <alignment vertical="center"/>
    </xf>
    <xf numFmtId="176" fontId="4" fillId="0" borderId="0" xfId="0" applyNumberFormat="1" applyFont="1">
      <alignment vertical="center"/>
    </xf>
    <xf numFmtId="0" fontId="4" fillId="0" borderId="0" xfId="0" applyFont="1" applyAlignment="1">
      <alignment horizontal="center" vertical="center"/>
    </xf>
    <xf numFmtId="10" fontId="4" fillId="0" borderId="0" xfId="0" applyNumberFormat="1" applyFont="1" applyFill="1">
      <alignment vertical="center"/>
    </xf>
    <xf numFmtId="176" fontId="4" fillId="2" borderId="1" xfId="0" applyNumberFormat="1" applyFont="1" applyFill="1" applyBorder="1">
      <alignment vertical="center"/>
    </xf>
    <xf numFmtId="10" fontId="4" fillId="2" borderId="1" xfId="1" applyNumberFormat="1" applyFont="1" applyFill="1" applyBorder="1">
      <alignment vertical="center"/>
    </xf>
    <xf numFmtId="176" fontId="4" fillId="0" borderId="1" xfId="0" applyNumberFormat="1" applyFont="1" applyBorder="1">
      <alignment vertical="center"/>
    </xf>
    <xf numFmtId="10" fontId="4" fillId="0" borderId="1" xfId="0" applyNumberFormat="1" applyFont="1" applyBorder="1" applyAlignment="1">
      <alignment horizontal="center" vertical="center"/>
    </xf>
    <xf numFmtId="10" fontId="4" fillId="3" borderId="1" xfId="0" applyNumberFormat="1" applyFont="1" applyFill="1" applyBorder="1" applyAlignment="1">
      <alignment horizontal="center" vertical="center"/>
    </xf>
    <xf numFmtId="176" fontId="4" fillId="3" borderId="1" xfId="0" applyNumberFormat="1" applyFont="1" applyFill="1" applyBorder="1">
      <alignment vertical="center"/>
    </xf>
    <xf numFmtId="0" fontId="4" fillId="2" borderId="0" xfId="0" applyFont="1" applyFill="1" applyAlignment="1">
      <alignment horizontal="center" vertical="center"/>
    </xf>
    <xf numFmtId="0" fontId="6" fillId="0" borderId="0" xfId="0" applyFont="1">
      <alignment vertical="center"/>
    </xf>
    <xf numFmtId="10" fontId="4" fillId="0" borderId="0" xfId="1" applyNumberFormat="1" applyFont="1">
      <alignment vertical="center"/>
    </xf>
    <xf numFmtId="0" fontId="1" fillId="0" borderId="0" xfId="0" applyFont="1" applyAlignment="1">
      <alignment horizontal="center" vertical="center"/>
    </xf>
    <xf numFmtId="0" fontId="4" fillId="0" borderId="3" xfId="0" applyFont="1" applyBorder="1">
      <alignment vertical="center"/>
    </xf>
    <xf numFmtId="176" fontId="4" fillId="0" borderId="3" xfId="0" applyNumberFormat="1" applyFont="1" applyBorder="1">
      <alignment vertical="center"/>
    </xf>
    <xf numFmtId="0" fontId="5" fillId="4" borderId="2" xfId="0" applyFont="1" applyFill="1" applyBorder="1" applyAlignment="1">
      <alignment horizontal="center" vertical="center"/>
    </xf>
    <xf numFmtId="10" fontId="4" fillId="0" borderId="3" xfId="1" applyNumberFormat="1" applyFont="1" applyBorder="1">
      <alignment vertical="center"/>
    </xf>
    <xf numFmtId="10" fontId="4" fillId="3" borderId="1" xfId="1" applyNumberFormat="1" applyFont="1" applyFill="1" applyBorder="1">
      <alignment vertical="center"/>
    </xf>
    <xf numFmtId="10" fontId="4" fillId="0" borderId="1" xfId="1" applyNumberFormat="1" applyFont="1" applyBorder="1">
      <alignment vertical="center"/>
    </xf>
    <xf numFmtId="176" fontId="4" fillId="5" borderId="1" xfId="0" applyNumberFormat="1" applyFont="1" applyFill="1" applyBorder="1">
      <alignment vertical="center"/>
    </xf>
    <xf numFmtId="0" fontId="4" fillId="2" borderId="1" xfId="1" applyNumberFormat="1" applyFont="1" applyFill="1" applyBorder="1">
      <alignment vertical="center"/>
    </xf>
    <xf numFmtId="177" fontId="1" fillId="5" borderId="1" xfId="1" applyNumberFormat="1" applyFont="1" applyFill="1" applyBorder="1">
      <alignment vertical="center"/>
    </xf>
    <xf numFmtId="176" fontId="1" fillId="5" borderId="1" xfId="0" applyNumberFormat="1" applyFont="1" applyFill="1" applyBorder="1">
      <alignment vertical="center"/>
    </xf>
    <xf numFmtId="0" fontId="7" fillId="6" borderId="4" xfId="0" applyFont="1" applyFill="1" applyBorder="1" applyAlignment="1">
      <alignment horizontal="left" vertical="center"/>
    </xf>
    <xf numFmtId="0" fontId="7" fillId="7" borderId="4" xfId="0" applyFont="1" applyFill="1" applyBorder="1" applyAlignment="1">
      <alignment horizontal="left" vertical="center"/>
    </xf>
    <xf numFmtId="0" fontId="1" fillId="8" borderId="0" xfId="0" applyFont="1" applyFill="1" applyAlignment="1">
      <alignment horizontal="center" vertical="center"/>
    </xf>
    <xf numFmtId="10" fontId="1" fillId="0" borderId="0" xfId="1" applyNumberFormat="1" applyFont="1">
      <alignment vertical="center"/>
    </xf>
    <xf numFmtId="0" fontId="1" fillId="0" borderId="0" xfId="0" applyFont="1">
      <alignment vertical="center"/>
    </xf>
    <xf numFmtId="8" fontId="6" fillId="0" borderId="0" xfId="0" applyNumberFormat="1" applyFont="1">
      <alignment vertical="center"/>
    </xf>
  </cellXfs>
  <cellStyles count="2">
    <cellStyle name="一般" xfId="0" builtinId="0"/>
    <cellStyle name="百分比" xfId="1" builtinId="5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sterhsiao.com.tw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58615</xdr:colOff>
      <xdr:row>0</xdr:row>
      <xdr:rowOff>95250</xdr:rowOff>
    </xdr:from>
    <xdr:to>
      <xdr:col>13</xdr:col>
      <xdr:colOff>318692</xdr:colOff>
      <xdr:row>3</xdr:row>
      <xdr:rowOff>213808</xdr:rowOff>
    </xdr:to>
    <xdr:pic>
      <xdr:nvPicPr>
        <xdr:cNvPr id="2" name="圖片 1">
          <a:hlinkClick xmlns:r="http://schemas.openxmlformats.org/officeDocument/2006/relationships" r:id="rId1"/>
        </xdr:cNvPr>
        <xdr:cNvPicPr preferRelativeResize="0"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16865" y="95250"/>
          <a:ext cx="1872000" cy="7560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月繳款分析表" displayName="月繳款分析表" ref="D2:J6" headerRowDxfId="24" dataDxfId="23">
  <tableColumns count="7">
    <tableColumn id="1" name="起始期數" dataDxfId="22" totalsRowDxfId="21"/>
    <tableColumn id="11" name="適用期數" dataDxfId="20" totalsRowDxfId="19"/>
    <tableColumn id="12" name="尚餘期數" dataDxfId="18" totalsRowDxfId="17"/>
    <tableColumn id="2" name="年利率" dataDxfId="16" totalsRowDxfId="15"/>
    <tableColumn id="3" name="月繳款" dataDxfId="14" totalsRowDxfId="13"/>
    <tableColumn id="4" name="貸款餘額" dataDxfId="12" totalsRowDxfId="11"/>
    <tableColumn id="8" name="繳款小計" dataDxfId="10" totalsRowDxfId="9"/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id="4" name="現金流量表" displayName="現金流量表" ref="A12:B373" totalsRowShown="0" headerRowDxfId="8" dataDxfId="7">
  <tableColumns count="2">
    <tableColumn id="1" name="期數" dataDxfId="6"/>
    <tableColumn id="2" name="現金流量" dataDxfId="5">
      <calculatedColumnFormula>IF(現金流量表[[#This Row],[期數]]=0,貸款金額-費用合計,IF(現金流量表[[#This Row],[期數]]&lt;=總期數,-VLOOKUP(現金流量表[[#This Row],[期數]],月繳款分析表[],5),""))</calculatedColumnFormula>
    </tableColumn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id="2" name="驗算表" displayName="驗算表" ref="K12:M373" totalsRowShown="0" headerRowDxfId="4" dataDxfId="3">
  <autoFilter ref="K12:M373"/>
  <tableColumns count="3">
    <tableColumn id="1" name="本金餘額" dataDxfId="2"/>
    <tableColumn id="2" name="償還本金" dataDxfId="1"/>
    <tableColumn id="3" name="利息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3"/>
  <sheetViews>
    <sheetView showGridLines="0" tabSelected="1" zoomScale="130" zoomScaleNormal="130" workbookViewId="0">
      <pane ySplit="9285" topLeftCell="A370"/>
      <selection activeCell="B1" sqref="B1"/>
      <selection pane="bottomLeft" activeCell="N378" sqref="N378"/>
    </sheetView>
  </sheetViews>
  <sheetFormatPr defaultColWidth="9" defaultRowHeight="15.75" x14ac:dyDescent="0.25"/>
  <cols>
    <col min="1" max="1" width="13.75" style="1" customWidth="1"/>
    <col min="2" max="2" width="12" style="1" customWidth="1"/>
    <col min="3" max="3" width="3.375" style="1" customWidth="1"/>
    <col min="4" max="4" width="13.375" style="1" customWidth="1"/>
    <col min="5" max="5" width="9.5" style="1" customWidth="1"/>
    <col min="6" max="6" width="9.25" style="1" customWidth="1"/>
    <col min="7" max="8" width="9" style="1" customWidth="1"/>
    <col min="9" max="9" width="11.875" style="1" customWidth="1"/>
    <col min="10" max="10" width="13.25" style="1" customWidth="1"/>
    <col min="11" max="11" width="11.75" style="1" customWidth="1"/>
    <col min="12" max="12" width="12.125" style="1" customWidth="1"/>
    <col min="13" max="16384" width="9" style="1"/>
  </cols>
  <sheetData>
    <row r="1" spans="1:13" ht="16.5" x14ac:dyDescent="0.25">
      <c r="A1" s="25" t="s">
        <v>15</v>
      </c>
      <c r="B1" s="5">
        <v>10000000</v>
      </c>
      <c r="D1" s="12" t="s">
        <v>9</v>
      </c>
    </row>
    <row r="2" spans="1:13" ht="16.5" x14ac:dyDescent="0.25">
      <c r="A2" s="25" t="s">
        <v>16</v>
      </c>
      <c r="B2" s="6">
        <v>1.6E-2</v>
      </c>
      <c r="D2" s="3" t="s">
        <v>0</v>
      </c>
      <c r="E2" s="3" t="s">
        <v>5</v>
      </c>
      <c r="F2" s="3" t="s">
        <v>4</v>
      </c>
      <c r="G2" s="3" t="s">
        <v>10</v>
      </c>
      <c r="H2" s="3" t="s">
        <v>1</v>
      </c>
      <c r="I2" s="3" t="s">
        <v>2</v>
      </c>
      <c r="J2" s="3" t="s">
        <v>3</v>
      </c>
    </row>
    <row r="3" spans="1:13" ht="16.5" x14ac:dyDescent="0.25">
      <c r="A3" s="25" t="s">
        <v>17</v>
      </c>
      <c r="B3" s="6"/>
      <c r="D3" s="3">
        <v>0</v>
      </c>
      <c r="H3" s="2"/>
      <c r="I3" s="2">
        <f>貸款金額</f>
        <v>10000000</v>
      </c>
    </row>
    <row r="4" spans="1:13" ht="18.75" customHeight="1" x14ac:dyDescent="0.25">
      <c r="A4" s="25" t="s">
        <v>18</v>
      </c>
      <c r="B4" s="6"/>
      <c r="D4" s="27">
        <v>1</v>
      </c>
      <c r="E4" s="1">
        <f>IF(ISNUMBER(D5),D5-月繳款分析表[[#This Row],[起始期數]],總期數-月繳款分析表[[#This Row],[起始期數]]+1)</f>
        <v>360</v>
      </c>
      <c r="F4" s="1">
        <f>IF(ISNUMBER(D5),總期數-D5+1,0)</f>
        <v>0</v>
      </c>
      <c r="G4" s="4">
        <f>第一段年利率</f>
        <v>1.6E-2</v>
      </c>
      <c r="H4" s="2">
        <f>-PMT(月繳款分析表[[#This Row],[年利率]]/12,總期數-月繳款分析表[[#This Row],[起始期數]]+1,I3)</f>
        <v>34993.904166964647</v>
      </c>
      <c r="I4" s="2">
        <f>-FV(月繳款分析表[[#This Row],[年利率]]/12,月繳款分析表[[#This Row],[適用期數]],-月繳款分析表[[#This Row],[月繳款]],I3)</f>
        <v>-1.1231750249862671E-6</v>
      </c>
      <c r="J4" s="2">
        <f>月繳款分析表[[#This Row],[月繳款]]*月繳款分析表[[#This Row],[適用期數]]</f>
        <v>12597805.500107273</v>
      </c>
    </row>
    <row r="5" spans="1:13" ht="16.5" x14ac:dyDescent="0.25">
      <c r="A5" s="25" t="s">
        <v>19</v>
      </c>
      <c r="B5" s="22">
        <v>30</v>
      </c>
      <c r="D5" s="11"/>
      <c r="E5" s="1">
        <f>IF(ISNUMBER(D6),D6-月繳款分析表[[#This Row],[起始期數]],總期數-月繳款分析表[[#This Row],[起始期數]]+1)</f>
        <v>361</v>
      </c>
      <c r="F5" s="1">
        <f>IF(ISNUMBER(D6),總期數-D6+1,0)</f>
        <v>0</v>
      </c>
      <c r="G5" s="4">
        <f>第二段年利率</f>
        <v>0</v>
      </c>
      <c r="H5" s="2">
        <f>-PMT(月繳款分析表[[#This Row],[年利率]]/12,總期數-月繳款分析表[[#This Row],[起始期數]]+1,I4)</f>
        <v>-3.1112881578566956E-9</v>
      </c>
      <c r="I5" s="2">
        <f>-FV(月繳款分析表[[#This Row],[年利率]]/12,月繳款分析表[[#This Row],[適用期數]],-月繳款分析表[[#This Row],[月繳款]],I4)</f>
        <v>0</v>
      </c>
      <c r="J5" s="2">
        <f>月繳款分析表[[#This Row],[月繳款]]*月繳款分析表[[#This Row],[適用期數]]</f>
        <v>-1.1231750249862671E-6</v>
      </c>
    </row>
    <row r="6" spans="1:13" ht="16.5" x14ac:dyDescent="0.25">
      <c r="A6" s="25" t="s">
        <v>20</v>
      </c>
      <c r="B6" s="21">
        <f>B5*12</f>
        <v>360</v>
      </c>
      <c r="D6" s="11"/>
      <c r="E6" s="1">
        <f>IF(ISNUMBER(D11),D11-月繳款分析表[[#This Row],[起始期數]],總期數-月繳款分析表[[#This Row],[起始期數]]+1)</f>
        <v>361</v>
      </c>
      <c r="F6" s="1">
        <f>IF(ISNUMBER(#REF!),總期數-#REF!+1,0)</f>
        <v>0</v>
      </c>
      <c r="G6" s="4">
        <f>第三段年利率</f>
        <v>0</v>
      </c>
      <c r="H6" s="2">
        <f>-PMT(月繳款分析表[[#This Row],[年利率]]/12,總期數-月繳款分析表[[#This Row],[起始期數]]+1,I5)</f>
        <v>0</v>
      </c>
      <c r="I6" s="2">
        <f>-FV(月繳款分析表[[#This Row],[年利率]]/12,月繳款分析表[[#This Row],[適用期數]],-月繳款分析表[[#This Row],[月繳款]],I5)</f>
        <v>0</v>
      </c>
      <c r="J6" s="2">
        <f>月繳款分析表[[#This Row],[月繳款]]*月繳款分析表[[#This Row],[適用期數]]</f>
        <v>0</v>
      </c>
    </row>
    <row r="7" spans="1:13" ht="16.5" x14ac:dyDescent="0.25">
      <c r="A7" s="25" t="s">
        <v>21</v>
      </c>
      <c r="B7" s="5">
        <v>2300</v>
      </c>
    </row>
    <row r="8" spans="1:13" ht="16.5" x14ac:dyDescent="0.25">
      <c r="A8" s="26" t="s">
        <v>22</v>
      </c>
      <c r="B8" s="23">
        <f>IRR(現金流量表[現金流量])*12</f>
        <v>1.601663484840099E-2</v>
      </c>
    </row>
    <row r="9" spans="1:13" ht="16.5" x14ac:dyDescent="0.25">
      <c r="A9" s="26" t="s">
        <v>23</v>
      </c>
      <c r="B9" s="24">
        <f>SUM(月繳款分析表[繳款小計])-貸款金額</f>
        <v>2597805.5001061503</v>
      </c>
    </row>
    <row r="10" spans="1:13" ht="17.25" customHeight="1" x14ac:dyDescent="0.25">
      <c r="K10" s="13"/>
    </row>
    <row r="11" spans="1:13" ht="17.25" thickBot="1" x14ac:dyDescent="0.3">
      <c r="A11" s="12" t="s">
        <v>13</v>
      </c>
      <c r="D11" s="12" t="s">
        <v>24</v>
      </c>
      <c r="K11" s="30" t="s">
        <v>28</v>
      </c>
    </row>
    <row r="12" spans="1:13" ht="16.5" thickBot="1" x14ac:dyDescent="0.3">
      <c r="A12" s="14" t="s">
        <v>11</v>
      </c>
      <c r="B12" s="14" t="s">
        <v>12</v>
      </c>
      <c r="D12" s="17" t="str">
        <f>A2</f>
        <v>第一段年利率</v>
      </c>
      <c r="E12" s="17" t="s">
        <v>6</v>
      </c>
      <c r="F12" s="17" t="s">
        <v>7</v>
      </c>
      <c r="G12" s="17" t="s">
        <v>8</v>
      </c>
      <c r="H12" s="17" t="s">
        <v>14</v>
      </c>
      <c r="I12" s="17" t="str">
        <f>A9</f>
        <v>總利息(元)</v>
      </c>
      <c r="K12" s="28" t="s">
        <v>25</v>
      </c>
      <c r="L12" s="29" t="s">
        <v>26</v>
      </c>
      <c r="M12" s="29" t="s">
        <v>27</v>
      </c>
    </row>
    <row r="13" spans="1:13" x14ac:dyDescent="0.25">
      <c r="A13" s="3">
        <v>0</v>
      </c>
      <c r="B13" s="2">
        <f>IF(現金流量表[[#This Row],[期數]]=0,貸款金額-費用合計,IF(現金流量表[[#This Row],[期數]]&lt;=總期數,-VLOOKUP(現金流量表[[#This Row],[期數]],月繳款分析表[],5),""))</f>
        <v>9997700</v>
      </c>
      <c r="D13" s="15"/>
      <c r="E13" s="16">
        <f>H4</f>
        <v>34993.904166964647</v>
      </c>
      <c r="F13" s="16">
        <f>H5</f>
        <v>-3.1112881578566956E-9</v>
      </c>
      <c r="G13" s="16">
        <f>H6</f>
        <v>0</v>
      </c>
      <c r="H13" s="18">
        <f>實質年利率</f>
        <v>1.601663484840099E-2</v>
      </c>
      <c r="I13" s="16">
        <f>總利息</f>
        <v>2597805.5001061503</v>
      </c>
      <c r="K13" s="2">
        <f>現金流量表[[#This Row],[現金流量]]</f>
        <v>9997700</v>
      </c>
      <c r="L13" s="2"/>
      <c r="M13" s="2"/>
    </row>
    <row r="14" spans="1:13" x14ac:dyDescent="0.25">
      <c r="A14" s="3">
        <v>1</v>
      </c>
      <c r="B1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D14" s="8">
        <v>0.01</v>
      </c>
      <c r="E14" s="7">
        <f t="dataTable" ref="E14:I24" dt2D="0" dtr="0" r1="B2"/>
        <v>32163.952044647009</v>
      </c>
      <c r="F14" s="7">
        <v>4.3134940297980059E-9</v>
      </c>
      <c r="G14" s="7">
        <v>0</v>
      </c>
      <c r="H14" s="13">
        <v>1.0016107623870951E-2</v>
      </c>
      <c r="I14" s="7">
        <v>1579022.7360744812</v>
      </c>
      <c r="K14" s="2">
        <f>K13-驗算表[[#This Row],[償還本金]]</f>
        <v>9976050.221685024</v>
      </c>
      <c r="L14" s="2">
        <f>-現金流量表[[#This Row],[現金流量]]-驗算表[[#This Row],[利息]]</f>
        <v>21649.778314976429</v>
      </c>
      <c r="M14" s="2">
        <f t="shared" ref="M14:M77" si="0">K13*實質年利率/12</f>
        <v>13344.125851988216</v>
      </c>
    </row>
    <row r="15" spans="1:13" x14ac:dyDescent="0.25">
      <c r="A15" s="3">
        <v>2</v>
      </c>
      <c r="B1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D15" s="9">
        <f t="shared" ref="D15:D24" si="1">D14+0.2%</f>
        <v>1.2E-2</v>
      </c>
      <c r="E15" s="10">
        <v>33090.869411918262</v>
      </c>
      <c r="F15" s="10">
        <v>4.5147216220971953E-9</v>
      </c>
      <c r="G15" s="10">
        <v>-5.8658791361101132E-25</v>
      </c>
      <c r="H15" s="19">
        <v>1.2016280086986519E-2</v>
      </c>
      <c r="I15" s="10">
        <v>1912712.9882922042</v>
      </c>
      <c r="K15" s="2">
        <f>K14-驗算表[[#This Row],[償還本金]]</f>
        <v>9954371.54698723</v>
      </c>
      <c r="L15" s="2">
        <f>-現金流量表[[#This Row],[現金流量]]-驗算表[[#This Row],[利息]]</f>
        <v>21678.674697794748</v>
      </c>
      <c r="M15" s="2">
        <f t="shared" si="0"/>
        <v>13315.229469169899</v>
      </c>
    </row>
    <row r="16" spans="1:13" x14ac:dyDescent="0.25">
      <c r="A16" s="3">
        <v>3</v>
      </c>
      <c r="B1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D16" s="8">
        <f t="shared" si="1"/>
        <v>1.4E-2</v>
      </c>
      <c r="E16" s="7">
        <v>34034.213593314962</v>
      </c>
      <c r="F16" s="7">
        <v>-2.5643618813512067E-9</v>
      </c>
      <c r="G16" s="7">
        <v>0</v>
      </c>
      <c r="H16" s="20">
        <v>1.4016455818479656E-2</v>
      </c>
      <c r="I16" s="7">
        <v>2252316.8935924601</v>
      </c>
      <c r="K16" s="2">
        <f>K15-驗算表[[#This Row],[償還本金]]</f>
        <v>9932663.9373380486</v>
      </c>
      <c r="L16" s="2">
        <f>-現金流量表[[#This Row],[現金流量]]-驗算表[[#This Row],[利息]]</f>
        <v>21707.609649180733</v>
      </c>
      <c r="M16" s="2">
        <f t="shared" si="0"/>
        <v>13286.294517783912</v>
      </c>
    </row>
    <row r="17" spans="1:13" x14ac:dyDescent="0.25">
      <c r="A17" s="3">
        <v>4</v>
      </c>
      <c r="B1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D17" s="9">
        <f t="shared" si="1"/>
        <v>1.6E-2</v>
      </c>
      <c r="E17" s="10">
        <v>34993.904166964647</v>
      </c>
      <c r="F17" s="10">
        <v>-3.1112881578566956E-9</v>
      </c>
      <c r="G17" s="10">
        <v>0</v>
      </c>
      <c r="H17" s="19">
        <v>1.601663484840099E-2</v>
      </c>
      <c r="I17" s="10">
        <v>2597805.5001061503</v>
      </c>
      <c r="K17" s="2">
        <f>K16-驗算表[[#This Row],[償還本金]]</f>
        <v>9910927.3541174363</v>
      </c>
      <c r="L17" s="2">
        <f>-現金流量表[[#This Row],[現金流量]]-驗算表[[#This Row],[利息]]</f>
        <v>21736.583220612614</v>
      </c>
      <c r="M17" s="2">
        <f t="shared" si="0"/>
        <v>13257.320946352032</v>
      </c>
    </row>
    <row r="18" spans="1:13" x14ac:dyDescent="0.25">
      <c r="A18" s="3">
        <v>5</v>
      </c>
      <c r="B1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D18" s="8">
        <f t="shared" si="1"/>
        <v>1.8000000000000002E-2</v>
      </c>
      <c r="E18" s="7">
        <v>35969.849557473055</v>
      </c>
      <c r="F18" s="7">
        <v>-3.0545316574646167E-9</v>
      </c>
      <c r="G18" s="7">
        <v>0</v>
      </c>
      <c r="H18" s="20">
        <v>1.801681720568471E-2</v>
      </c>
      <c r="I18" s="7">
        <v>2949145.8406891972</v>
      </c>
      <c r="K18" s="2">
        <f>K17-驗算表[[#This Row],[償還本金]]</f>
        <v>9889161.7586537991</v>
      </c>
      <c r="L18" s="2">
        <f>-現金流量表[[#This Row],[現金流量]]-驗算表[[#This Row],[利息]]</f>
        <v>21765.595463637321</v>
      </c>
      <c r="M18" s="2">
        <f t="shared" si="0"/>
        <v>13228.308703327328</v>
      </c>
    </row>
    <row r="19" spans="1:13" x14ac:dyDescent="0.25">
      <c r="A19" s="3">
        <v>6</v>
      </c>
      <c r="B1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D19" s="9">
        <f t="shared" si="1"/>
        <v>2.0000000000000004E-2</v>
      </c>
      <c r="E19" s="10">
        <v>36961.947268882061</v>
      </c>
      <c r="F19" s="10">
        <v>-1.5169464650246575E-9</v>
      </c>
      <c r="G19" s="10">
        <v>0</v>
      </c>
      <c r="H19" s="19">
        <v>2.0017002918089943E-2</v>
      </c>
      <c r="I19" s="10">
        <v>3306301.016796995</v>
      </c>
      <c r="K19" s="2">
        <f>K18-驗算表[[#This Row],[償還本金]]</f>
        <v>9867367.1122239288</v>
      </c>
      <c r="L19" s="2">
        <f>-現金流量表[[#This Row],[現金流量]]-驗算表[[#This Row],[利息]]</f>
        <v>21794.646429870576</v>
      </c>
      <c r="M19" s="2">
        <f t="shared" si="0"/>
        <v>13199.257737094071</v>
      </c>
    </row>
    <row r="20" spans="1:13" x14ac:dyDescent="0.25">
      <c r="A20" s="3">
        <v>7</v>
      </c>
      <c r="B2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D20" s="8">
        <f t="shared" si="1"/>
        <v>2.2000000000000006E-2</v>
      </c>
      <c r="E20" s="7">
        <v>37970.084143027329</v>
      </c>
      <c r="F20" s="7">
        <v>-9.2874273368856586E-10</v>
      </c>
      <c r="G20" s="7">
        <v>0</v>
      </c>
      <c r="H20" s="20">
        <v>2.2017192012163456E-2</v>
      </c>
      <c r="I20" s="7">
        <v>3669230.2914895024</v>
      </c>
      <c r="K20" s="2">
        <f>K19-驗算表[[#This Row],[償還本金]]</f>
        <v>9845543.376052931</v>
      </c>
      <c r="L20" s="2">
        <f>-現金流量表[[#This Row],[現金流量]]-驗算表[[#This Row],[利息]]</f>
        <v>21823.736170997014</v>
      </c>
      <c r="M20" s="2">
        <f t="shared" si="0"/>
        <v>13170.167995967635</v>
      </c>
    </row>
    <row r="21" spans="1:13" x14ac:dyDescent="0.25">
      <c r="A21" s="3">
        <v>8</v>
      </c>
      <c r="B2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D21" s="9">
        <f t="shared" si="1"/>
        <v>2.4000000000000007E-2</v>
      </c>
      <c r="E21" s="10">
        <v>38994.136642040248</v>
      </c>
      <c r="F21" s="10">
        <v>4.2309391201367998E-10</v>
      </c>
      <c r="G21" s="10">
        <v>0</v>
      </c>
      <c r="H21" s="19">
        <v>2.401738451319968E-2</v>
      </c>
      <c r="I21" s="10">
        <v>4037889.1911346428</v>
      </c>
      <c r="K21" s="2">
        <f>K20-驗算表[[#This Row],[償還本金]]</f>
        <v>9823690.5113141611</v>
      </c>
      <c r="L21" s="2">
        <f>-現金流量表[[#This Row],[現金流量]]-驗算表[[#This Row],[利息]]</f>
        <v>21852.864738770237</v>
      </c>
      <c r="M21" s="2">
        <f t="shared" si="0"/>
        <v>13141.03942819441</v>
      </c>
    </row>
    <row r="22" spans="1:13" x14ac:dyDescent="0.25">
      <c r="A22" s="3">
        <v>9</v>
      </c>
      <c r="B2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D22" s="8">
        <f t="shared" si="1"/>
        <v>2.6000000000000009E-2</v>
      </c>
      <c r="E22" s="7">
        <v>40033.971153636834</v>
      </c>
      <c r="F22" s="7">
        <v>-3.3021963864482341E-10</v>
      </c>
      <c r="G22" s="7">
        <v>0</v>
      </c>
      <c r="H22" s="20">
        <v>2.6017580445184763E-2</v>
      </c>
      <c r="I22" s="7">
        <v>4412229.6153091416</v>
      </c>
      <c r="K22" s="2">
        <f>K21-驗算表[[#This Row],[償還本金]]</f>
        <v>9801808.4791291486</v>
      </c>
      <c r="L22" s="2">
        <f>-現金流量表[[#This Row],[現金流量]]-驗算表[[#This Row],[利息]]</f>
        <v>21882.032185012933</v>
      </c>
      <c r="M22" s="2">
        <f t="shared" si="0"/>
        <v>13111.871981951712</v>
      </c>
    </row>
    <row r="23" spans="1:13" x14ac:dyDescent="0.25">
      <c r="A23" s="3">
        <v>10</v>
      </c>
      <c r="B2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D23" s="9">
        <f t="shared" si="1"/>
        <v>2.8000000000000011E-2</v>
      </c>
      <c r="E23" s="10">
        <v>41089.444317745489</v>
      </c>
      <c r="F23" s="10">
        <v>9.1842336998091512E-10</v>
      </c>
      <c r="G23" s="10">
        <v>0</v>
      </c>
      <c r="H23" s="19">
        <v>2.8017779830748601E-2</v>
      </c>
      <c r="I23" s="10">
        <v>4792199.9543887079</v>
      </c>
      <c r="K23" s="2">
        <f>K22-驗算表[[#This Row],[償還本金]]</f>
        <v>9779897.2405675314</v>
      </c>
      <c r="L23" s="2">
        <f>-現金流量表[[#This Row],[現金流量]]-驗算表[[#This Row],[利息]]</f>
        <v>21911.238561616963</v>
      </c>
      <c r="M23" s="2">
        <f t="shared" si="0"/>
        <v>13082.665605347685</v>
      </c>
    </row>
    <row r="24" spans="1:13" x14ac:dyDescent="0.25">
      <c r="A24" s="3">
        <v>11</v>
      </c>
      <c r="B2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D24" s="8">
        <f t="shared" si="1"/>
        <v>3.0000000000000013E-2</v>
      </c>
      <c r="E24" s="7">
        <v>42160.403372945046</v>
      </c>
      <c r="F24" s="7">
        <v>7.8427164178145555E-10</v>
      </c>
      <c r="G24" s="7">
        <v>0</v>
      </c>
      <c r="H24" s="20">
        <v>3.001798269114353E-2</v>
      </c>
      <c r="I24" s="7">
        <v>5177745.2142604999</v>
      </c>
      <c r="K24" s="2">
        <f>K23-驗算表[[#This Row],[償還本金]]</f>
        <v>9757956.7566469889</v>
      </c>
      <c r="L24" s="2">
        <f>-現金流量表[[#This Row],[現金流量]]-驗算表[[#This Row],[利息]]</f>
        <v>21940.483920543433</v>
      </c>
      <c r="M24" s="2">
        <f t="shared" si="0"/>
        <v>13053.420246421216</v>
      </c>
    </row>
    <row r="25" spans="1:13" x14ac:dyDescent="0.25">
      <c r="A25" s="3">
        <v>12</v>
      </c>
      <c r="B2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5" s="2">
        <f>K24-驗算表[[#This Row],[償還本金]]</f>
        <v>9735986.9883331656</v>
      </c>
      <c r="L25" s="2">
        <f>-現金流量表[[#This Row],[現金流量]]-驗算表[[#This Row],[利息]]</f>
        <v>21969.768313822809</v>
      </c>
      <c r="M25" s="2">
        <f t="shared" si="0"/>
        <v>13024.135853141839</v>
      </c>
    </row>
    <row r="26" spans="1:13" x14ac:dyDescent="0.25">
      <c r="A26" s="3">
        <v>13</v>
      </c>
      <c r="B2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6" s="2">
        <f>K25-驗算表[[#This Row],[償還本金]]</f>
        <v>9713987.8965396099</v>
      </c>
      <c r="L26" s="2">
        <f>-現金流量表[[#This Row],[現金流量]]-驗算表[[#This Row],[利息]]</f>
        <v>21999.091793555017</v>
      </c>
      <c r="M26" s="2">
        <f t="shared" si="0"/>
        <v>12994.812373409632</v>
      </c>
    </row>
    <row r="27" spans="1:13" x14ac:dyDescent="0.25">
      <c r="A27" s="3">
        <v>14</v>
      </c>
      <c r="B2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7" s="2">
        <f>K26-驗算表[[#This Row],[償還本金]]</f>
        <v>9691959.4421277009</v>
      </c>
      <c r="L27" s="2">
        <f>-現金流量表[[#This Row],[現金流量]]-驗算表[[#This Row],[利息]]</f>
        <v>22028.454411909501</v>
      </c>
      <c r="M27" s="2">
        <f t="shared" si="0"/>
        <v>12965.449755055146</v>
      </c>
    </row>
    <row r="28" spans="1:13" x14ac:dyDescent="0.25">
      <c r="A28" s="3">
        <v>15</v>
      </c>
      <c r="B2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8" s="2">
        <f>K27-驗算表[[#This Row],[償還本金]]</f>
        <v>9669901.5859065764</v>
      </c>
      <c r="L28" s="2">
        <f>-現金流量表[[#This Row],[現金流量]]-驗算表[[#This Row],[利息]]</f>
        <v>22057.856221125352</v>
      </c>
      <c r="M28" s="2">
        <f t="shared" si="0"/>
        <v>12936.047945839297</v>
      </c>
    </row>
    <row r="29" spans="1:13" x14ac:dyDescent="0.25">
      <c r="A29" s="3">
        <v>16</v>
      </c>
      <c r="B2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9" s="2">
        <f>K28-驗算表[[#This Row],[償還本金]]</f>
        <v>9647814.2886330653</v>
      </c>
      <c r="L29" s="2">
        <f>-現金流量表[[#This Row],[現金流量]]-驗算表[[#This Row],[利息]]</f>
        <v>22087.297273511373</v>
      </c>
      <c r="M29" s="2">
        <f t="shared" si="0"/>
        <v>12906.606893453272</v>
      </c>
    </row>
    <row r="30" spans="1:13" x14ac:dyDescent="0.25">
      <c r="A30" s="3">
        <v>17</v>
      </c>
      <c r="B3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0" s="2">
        <f>K29-驗算表[[#This Row],[償還本金]]</f>
        <v>9625697.5110116191</v>
      </c>
      <c r="L30" s="2">
        <f>-現金流量表[[#This Row],[現金流量]]-驗算表[[#This Row],[利息]]</f>
        <v>22116.777621446199</v>
      </c>
      <c r="M30" s="2">
        <f t="shared" si="0"/>
        <v>12877.126545518448</v>
      </c>
    </row>
    <row r="31" spans="1:13" x14ac:dyDescent="0.25">
      <c r="A31" s="3">
        <v>18</v>
      </c>
      <c r="B3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1" s="2">
        <f>K30-驗算表[[#This Row],[償還本金]]</f>
        <v>9603551.2136942409</v>
      </c>
      <c r="L31" s="2">
        <f>-現金流量表[[#This Row],[現金流量]]-驗算表[[#This Row],[利息]]</f>
        <v>22146.297317378368</v>
      </c>
      <c r="M31" s="2">
        <f t="shared" si="0"/>
        <v>12847.60684958628</v>
      </c>
    </row>
    <row r="32" spans="1:13" x14ac:dyDescent="0.25">
      <c r="A32" s="3">
        <v>19</v>
      </c>
      <c r="B3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2" s="2">
        <f>K31-驗算表[[#This Row],[償還本金]]</f>
        <v>9581375.3572804146</v>
      </c>
      <c r="L32" s="2">
        <f>-現金流量表[[#This Row],[現金流量]]-驗算表[[#This Row],[利息]]</f>
        <v>22175.856413826412</v>
      </c>
      <c r="M32" s="2">
        <f t="shared" si="0"/>
        <v>12818.047753138233</v>
      </c>
    </row>
    <row r="33" spans="1:13" x14ac:dyDescent="0.25">
      <c r="A33" s="3">
        <v>20</v>
      </c>
      <c r="B3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3" s="2">
        <f>K32-驗算表[[#This Row],[償還本金]]</f>
        <v>9559169.9023170359</v>
      </c>
      <c r="L33" s="2">
        <f>-現金流量表[[#This Row],[現金流量]]-驗算表[[#This Row],[利息]]</f>
        <v>22205.454963378979</v>
      </c>
      <c r="M33" s="2">
        <f t="shared" si="0"/>
        <v>12788.449203585666</v>
      </c>
    </row>
    <row r="34" spans="1:13" x14ac:dyDescent="0.25">
      <c r="A34" s="3">
        <v>21</v>
      </c>
      <c r="B3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4" s="2">
        <f>K33-驗算表[[#This Row],[償還本金]]</f>
        <v>9536934.8092983402</v>
      </c>
      <c r="L34" s="2">
        <f>-現金流量表[[#This Row],[現金流量]]-驗算表[[#This Row],[利息]]</f>
        <v>22235.093018694904</v>
      </c>
      <c r="M34" s="2">
        <f t="shared" si="0"/>
        <v>12758.811148269744</v>
      </c>
    </row>
    <row r="35" spans="1:13" x14ac:dyDescent="0.25">
      <c r="A35" s="3">
        <v>22</v>
      </c>
      <c r="B3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5" s="2">
        <f>K34-驗算表[[#This Row],[償還本金]]</f>
        <v>9514670.0386658367</v>
      </c>
      <c r="L35" s="2">
        <f>-現金流量表[[#This Row],[現金流量]]-驗算表[[#This Row],[利息]]</f>
        <v>22264.770632503292</v>
      </c>
      <c r="M35" s="2">
        <f t="shared" si="0"/>
        <v>12729.133534461354</v>
      </c>
    </row>
    <row r="36" spans="1:13" x14ac:dyDescent="0.25">
      <c r="A36" s="3">
        <v>23</v>
      </c>
      <c r="B3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6" s="2">
        <f>K35-驗算表[[#This Row],[償還本金]]</f>
        <v>9492375.5508082323</v>
      </c>
      <c r="L36" s="2">
        <f>-現金流量表[[#This Row],[現金流量]]-驗算表[[#This Row],[利息]]</f>
        <v>22294.487857603643</v>
      </c>
      <c r="M36" s="2">
        <f t="shared" si="0"/>
        <v>12699.416309361004</v>
      </c>
    </row>
    <row r="37" spans="1:13" x14ac:dyDescent="0.25">
      <c r="A37" s="3">
        <v>24</v>
      </c>
      <c r="B3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7" s="2">
        <f>K36-驗算表[[#This Row],[償還本金]]</f>
        <v>9470051.3060613666</v>
      </c>
      <c r="L37" s="2">
        <f>-現金流量表[[#This Row],[現金流量]]-驗算表[[#This Row],[利息]]</f>
        <v>22324.244746865923</v>
      </c>
      <c r="M37" s="2">
        <f t="shared" si="0"/>
        <v>12669.659420098724</v>
      </c>
    </row>
    <row r="38" spans="1:13" x14ac:dyDescent="0.25">
      <c r="A38" s="3">
        <v>25</v>
      </c>
      <c r="B3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8" s="2">
        <f>K37-驗算表[[#This Row],[償還本金]]</f>
        <v>9447697.2647081353</v>
      </c>
      <c r="L38" s="2">
        <f>-現金流量表[[#This Row],[現金流量]]-驗算表[[#This Row],[利息]]</f>
        <v>22354.041353230663</v>
      </c>
      <c r="M38" s="2">
        <f t="shared" si="0"/>
        <v>12639.862813733984</v>
      </c>
    </row>
    <row r="39" spans="1:13" x14ac:dyDescent="0.25">
      <c r="A39" s="3">
        <v>26</v>
      </c>
      <c r="B3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9" s="2">
        <f>K38-驗算表[[#This Row],[償還本金]]</f>
        <v>9425313.3869784269</v>
      </c>
      <c r="L39" s="2">
        <f>-現金流量表[[#This Row],[現金流量]]-驗算表[[#This Row],[利息]]</f>
        <v>22383.877729709064</v>
      </c>
      <c r="M39" s="2">
        <f t="shared" si="0"/>
        <v>12610.026437255585</v>
      </c>
    </row>
    <row r="40" spans="1:13" x14ac:dyDescent="0.25">
      <c r="A40" s="3">
        <v>27</v>
      </c>
      <c r="B4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40" s="2">
        <f>K39-驗算表[[#This Row],[償還本金]]</f>
        <v>9402899.6330490448</v>
      </c>
      <c r="L40" s="2">
        <f>-現金流量表[[#This Row],[現金流量]]-驗算表[[#This Row],[利息]]</f>
        <v>22413.753929383063</v>
      </c>
      <c r="M40" s="2">
        <f t="shared" si="0"/>
        <v>12580.150237581585</v>
      </c>
    </row>
    <row r="41" spans="1:13" x14ac:dyDescent="0.25">
      <c r="A41" s="3">
        <v>28</v>
      </c>
      <c r="B4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41" s="2">
        <f>K40-驗算表[[#This Row],[償還本金]]</f>
        <v>9380455.9630436394</v>
      </c>
      <c r="L41" s="2">
        <f>-現金流量表[[#This Row],[現金流量]]-驗算表[[#This Row],[利息]]</f>
        <v>22443.67000540546</v>
      </c>
      <c r="M41" s="2">
        <f t="shared" si="0"/>
        <v>12550.234161559185</v>
      </c>
    </row>
    <row r="42" spans="1:13" x14ac:dyDescent="0.25">
      <c r="A42" s="3">
        <v>29</v>
      </c>
      <c r="B4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42" s="2">
        <f>K41-驗算表[[#This Row],[償還本金]]</f>
        <v>9357982.3370326385</v>
      </c>
      <c r="L42" s="2">
        <f>-現金流量表[[#This Row],[現金流量]]-驗算表[[#This Row],[利息]]</f>
        <v>22473.626011000015</v>
      </c>
      <c r="M42" s="2">
        <f t="shared" si="0"/>
        <v>12520.278155964634</v>
      </c>
    </row>
    <row r="43" spans="1:13" x14ac:dyDescent="0.25">
      <c r="A43" s="3">
        <v>30</v>
      </c>
      <c r="B4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43" s="2">
        <f>K42-驗算表[[#This Row],[償還本金]]</f>
        <v>9335478.7150331773</v>
      </c>
      <c r="L43" s="2">
        <f>-現金流量表[[#This Row],[現金流量]]-驗算表[[#This Row],[利息]]</f>
        <v>22503.621999461488</v>
      </c>
      <c r="M43" s="2">
        <f t="shared" si="0"/>
        <v>12490.282167503159</v>
      </c>
    </row>
    <row r="44" spans="1:13" x14ac:dyDescent="0.25">
      <c r="A44" s="3">
        <v>31</v>
      </c>
      <c r="B4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44" s="2">
        <f>K43-驗算表[[#This Row],[償還本金]]</f>
        <v>9312945.0570090208</v>
      </c>
      <c r="L44" s="2">
        <f>-現金流量表[[#This Row],[現金流量]]-驗算表[[#This Row],[利息]]</f>
        <v>22533.658024155804</v>
      </c>
      <c r="M44" s="2">
        <f t="shared" si="0"/>
        <v>12460.246142808841</v>
      </c>
    </row>
    <row r="45" spans="1:13" x14ac:dyDescent="0.25">
      <c r="A45" s="3">
        <v>32</v>
      </c>
      <c r="B4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45" s="2">
        <f>K44-驗算表[[#This Row],[償還本金]]</f>
        <v>9290381.3228705004</v>
      </c>
      <c r="L45" s="2">
        <f>-現金流量表[[#This Row],[現金流量]]-驗算表[[#This Row],[利息]]</f>
        <v>22563.734138520114</v>
      </c>
      <c r="M45" s="2">
        <f t="shared" si="0"/>
        <v>12430.170028444534</v>
      </c>
    </row>
    <row r="46" spans="1:13" x14ac:dyDescent="0.25">
      <c r="A46" s="3">
        <v>33</v>
      </c>
      <c r="B4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46" s="2">
        <f>K45-驗算表[[#This Row],[償還本金]]</f>
        <v>9267787.4724744372</v>
      </c>
      <c r="L46" s="2">
        <f>-現金流量表[[#This Row],[現金流量]]-驗算表[[#This Row],[利息]]</f>
        <v>22593.850396062866</v>
      </c>
      <c r="M46" s="2">
        <f t="shared" si="0"/>
        <v>12400.053770901779</v>
      </c>
    </row>
    <row r="47" spans="1:13" x14ac:dyDescent="0.25">
      <c r="A47" s="3">
        <v>34</v>
      </c>
      <c r="B4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47" s="2">
        <f>K46-驗算表[[#This Row],[償還本金]]</f>
        <v>9245163.4656240735</v>
      </c>
      <c r="L47" s="2">
        <f>-現金流量表[[#This Row],[現金流量]]-驗算表[[#This Row],[利息]]</f>
        <v>22624.006850363963</v>
      </c>
      <c r="M47" s="2">
        <f t="shared" si="0"/>
        <v>12369.897316600684</v>
      </c>
    </row>
    <row r="48" spans="1:13" x14ac:dyDescent="0.25">
      <c r="A48" s="3">
        <v>35</v>
      </c>
      <c r="B4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48" s="2">
        <f>K47-驗算表[[#This Row],[償還本金]]</f>
        <v>9222509.2620689981</v>
      </c>
      <c r="L48" s="2">
        <f>-現金流量表[[#This Row],[現金流量]]-驗算表[[#This Row],[利息]]</f>
        <v>22654.203555074797</v>
      </c>
      <c r="M48" s="2">
        <f t="shared" si="0"/>
        <v>12339.70061188985</v>
      </c>
    </row>
    <row r="49" spans="1:13" x14ac:dyDescent="0.25">
      <c r="A49" s="3">
        <v>36</v>
      </c>
      <c r="B4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49" s="2">
        <f>K48-驗算表[[#This Row],[償還本金]]</f>
        <v>9199824.821505079</v>
      </c>
      <c r="L49" s="2">
        <f>-現金流量表[[#This Row],[現金流量]]-驗算表[[#This Row],[利息]]</f>
        <v>22684.440563918382</v>
      </c>
      <c r="M49" s="2">
        <f t="shared" si="0"/>
        <v>12309.463603046266</v>
      </c>
    </row>
    <row r="50" spans="1:13" x14ac:dyDescent="0.25">
      <c r="A50" s="3">
        <v>37</v>
      </c>
      <c r="B5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50" s="2">
        <f>K49-驗算表[[#This Row],[償還本金]]</f>
        <v>9177110.1035743896</v>
      </c>
      <c r="L50" s="2">
        <f>-現金流量表[[#This Row],[現金流量]]-驗算表[[#This Row],[利息]]</f>
        <v>22714.717930689425</v>
      </c>
      <c r="M50" s="2">
        <f t="shared" si="0"/>
        <v>12279.186236275222</v>
      </c>
    </row>
    <row r="51" spans="1:13" x14ac:dyDescent="0.25">
      <c r="A51" s="3">
        <v>38</v>
      </c>
      <c r="B5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51" s="2">
        <f>K50-驗算表[[#This Row],[償還本金]]</f>
        <v>9154365.0678651351</v>
      </c>
      <c r="L51" s="2">
        <f>-現金流量表[[#This Row],[現金流量]]-驗算表[[#This Row],[利息]]</f>
        <v>22745.035709254451</v>
      </c>
      <c r="M51" s="2">
        <f t="shared" si="0"/>
        <v>12248.868457710198</v>
      </c>
    </row>
    <row r="52" spans="1:13" x14ac:dyDescent="0.25">
      <c r="A52" s="3">
        <v>39</v>
      </c>
      <c r="B5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52" s="2">
        <f>K51-驗算表[[#This Row],[償還本金]]</f>
        <v>9131589.6739115827</v>
      </c>
      <c r="L52" s="2">
        <f>-現金流量表[[#This Row],[現金流量]]-驗算表[[#This Row],[利息]]</f>
        <v>22775.393953551858</v>
      </c>
      <c r="M52" s="2">
        <f t="shared" si="0"/>
        <v>12218.510213412786</v>
      </c>
    </row>
    <row r="53" spans="1:13" x14ac:dyDescent="0.25">
      <c r="A53" s="3">
        <v>40</v>
      </c>
      <c r="B5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53" s="2">
        <f>K52-驗算表[[#This Row],[償還本金]]</f>
        <v>9108783.8811939899</v>
      </c>
      <c r="L53" s="2">
        <f>-現金流量表[[#This Row],[現金流量]]-驗算表[[#This Row],[利息]]</f>
        <v>22805.79271759207</v>
      </c>
      <c r="M53" s="2">
        <f t="shared" si="0"/>
        <v>12188.111449372574</v>
      </c>
    </row>
    <row r="54" spans="1:13" x14ac:dyDescent="0.25">
      <c r="A54" s="3">
        <v>41</v>
      </c>
      <c r="B5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54" s="2">
        <f>K53-驗算表[[#This Row],[償還本金]]</f>
        <v>9085947.6491385326</v>
      </c>
      <c r="L54" s="2">
        <f>-現金流量表[[#This Row],[現金流量]]-驗算表[[#This Row],[利息]]</f>
        <v>22836.232055457571</v>
      </c>
      <c r="M54" s="2">
        <f t="shared" si="0"/>
        <v>12157.672111507074</v>
      </c>
    </row>
    <row r="55" spans="1:13" x14ac:dyDescent="0.25">
      <c r="A55" s="3">
        <v>42</v>
      </c>
      <c r="B5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55" s="2">
        <f>K54-驗算表[[#This Row],[償還本金]]</f>
        <v>9063080.9371172301</v>
      </c>
      <c r="L55" s="2">
        <f>-現金流量表[[#This Row],[現金流量]]-驗算表[[#This Row],[利息]]</f>
        <v>22866.712021303043</v>
      </c>
      <c r="M55" s="2">
        <f t="shared" si="0"/>
        <v>12127.192145661606</v>
      </c>
    </row>
    <row r="56" spans="1:13" x14ac:dyDescent="0.25">
      <c r="A56" s="3">
        <v>43</v>
      </c>
      <c r="B5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56" s="2">
        <f>K55-驗算表[[#This Row],[償還本金]]</f>
        <v>9040183.7044478748</v>
      </c>
      <c r="L56" s="2">
        <f>-現金流量表[[#This Row],[現金流量]]-驗算表[[#This Row],[利息]]</f>
        <v>22897.232669355435</v>
      </c>
      <c r="M56" s="2">
        <f t="shared" si="0"/>
        <v>12096.671497609212</v>
      </c>
    </row>
    <row r="57" spans="1:13" x14ac:dyDescent="0.25">
      <c r="A57" s="3">
        <v>44</v>
      </c>
      <c r="B5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57" s="2">
        <f>K56-驗算表[[#This Row],[償還本金]]</f>
        <v>9017255.9103939608</v>
      </c>
      <c r="L57" s="2">
        <f>-現金流量表[[#This Row],[現金流量]]-驗算表[[#This Row],[利息]]</f>
        <v>22927.794053914098</v>
      </c>
      <c r="M57" s="2">
        <f t="shared" si="0"/>
        <v>12066.110113050549</v>
      </c>
    </row>
    <row r="58" spans="1:13" x14ac:dyDescent="0.25">
      <c r="A58" s="3">
        <v>45</v>
      </c>
      <c r="B5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58" s="2">
        <f>K57-驗算表[[#This Row],[償還本金]]</f>
        <v>8994297.5141646098</v>
      </c>
      <c r="L58" s="2">
        <f>-現金流量表[[#This Row],[現金流量]]-驗算表[[#This Row],[利息]]</f>
        <v>22958.396229350838</v>
      </c>
      <c r="M58" s="2">
        <f t="shared" si="0"/>
        <v>12035.507937613809</v>
      </c>
    </row>
    <row r="59" spans="1:13" x14ac:dyDescent="0.25">
      <c r="A59" s="3">
        <v>46</v>
      </c>
      <c r="B5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59" s="2">
        <f>K58-驗算表[[#This Row],[償還本金]]</f>
        <v>8971308.4749145005</v>
      </c>
      <c r="L59" s="2">
        <f>-現金流量表[[#This Row],[現金流量]]-驗算表[[#This Row],[利息]]</f>
        <v>22989.039250110036</v>
      </c>
      <c r="M59" s="2">
        <f t="shared" si="0"/>
        <v>12004.864916854609</v>
      </c>
    </row>
    <row r="60" spans="1:13" x14ac:dyDescent="0.25">
      <c r="A60" s="3">
        <v>47</v>
      </c>
      <c r="B6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60" s="2">
        <f>K59-驗算表[[#This Row],[償還本金]]</f>
        <v>8948288.7517437916</v>
      </c>
      <c r="L60" s="2">
        <f>-現金流量表[[#This Row],[現金流量]]-驗算表[[#This Row],[利息]]</f>
        <v>23019.723170708756</v>
      </c>
      <c r="M60" s="2">
        <f t="shared" si="0"/>
        <v>11974.180996255893</v>
      </c>
    </row>
    <row r="61" spans="1:13" x14ac:dyDescent="0.25">
      <c r="A61" s="3">
        <v>48</v>
      </c>
      <c r="B6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61" s="2">
        <f>K60-驗算表[[#This Row],[償還本金]]</f>
        <v>8925238.3036980554</v>
      </c>
      <c r="L61" s="2">
        <f>-現金流量表[[#This Row],[現金流量]]-驗算表[[#This Row],[利息]]</f>
        <v>23050.448045736797</v>
      </c>
      <c r="M61" s="2">
        <f t="shared" si="0"/>
        <v>11943.456121227851</v>
      </c>
    </row>
    <row r="62" spans="1:13" x14ac:dyDescent="0.25">
      <c r="A62" s="3">
        <v>49</v>
      </c>
      <c r="B6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62" s="2">
        <f>K61-驗算表[[#This Row],[償還本金]]</f>
        <v>8902157.0897681993</v>
      </c>
      <c r="L62" s="2">
        <f>-現金流量表[[#This Row],[現金流量]]-驗算表[[#This Row],[利息]]</f>
        <v>23081.213929856844</v>
      </c>
      <c r="M62" s="2">
        <f t="shared" si="0"/>
        <v>11912.690237107801</v>
      </c>
    </row>
    <row r="63" spans="1:13" x14ac:dyDescent="0.25">
      <c r="A63" s="3">
        <v>50</v>
      </c>
      <c r="B6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63" s="2">
        <f>K62-驗算表[[#This Row],[償還本金]]</f>
        <v>8879045.0688903946</v>
      </c>
      <c r="L63" s="2">
        <f>-現金流量表[[#This Row],[現金流量]]-驗算表[[#This Row],[利息]]</f>
        <v>23112.020877804542</v>
      </c>
      <c r="M63" s="2">
        <f t="shared" si="0"/>
        <v>11881.883289160107</v>
      </c>
    </row>
    <row r="64" spans="1:13" x14ac:dyDescent="0.25">
      <c r="A64" s="3">
        <v>51</v>
      </c>
      <c r="B6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64" s="2">
        <f>K63-驗算表[[#This Row],[償還本金]]</f>
        <v>8855902.1999460068</v>
      </c>
      <c r="L64" s="2">
        <f>-現金流量表[[#This Row],[現金流量]]-驗算表[[#This Row],[利息]]</f>
        <v>23142.868944388574</v>
      </c>
      <c r="M64" s="2">
        <f t="shared" si="0"/>
        <v>11851.035222576073</v>
      </c>
    </row>
    <row r="65" spans="1:13" x14ac:dyDescent="0.25">
      <c r="A65" s="3">
        <v>52</v>
      </c>
      <c r="B6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65" s="2">
        <f>K64-驗算表[[#This Row],[償還本金]]</f>
        <v>8832728.441761516</v>
      </c>
      <c r="L65" s="2">
        <f>-現金流量表[[#This Row],[現金流量]]-驗算表[[#This Row],[利息]]</f>
        <v>23173.758184490798</v>
      </c>
      <c r="M65" s="2">
        <f t="shared" si="0"/>
        <v>11820.14598247385</v>
      </c>
    </row>
    <row r="66" spans="1:13" x14ac:dyDescent="0.25">
      <c r="A66" s="3">
        <v>53</v>
      </c>
      <c r="B6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66" s="2">
        <f>K65-驗算表[[#This Row],[償還本金]]</f>
        <v>8809523.7531084493</v>
      </c>
      <c r="L66" s="2">
        <f>-現金流量表[[#This Row],[現金流量]]-驗算表[[#This Row],[利息]]</f>
        <v>23204.688653066311</v>
      </c>
      <c r="M66" s="2">
        <f t="shared" si="0"/>
        <v>11789.215513898338</v>
      </c>
    </row>
    <row r="67" spans="1:13" x14ac:dyDescent="0.25">
      <c r="A67" s="3">
        <v>54</v>
      </c>
      <c r="B6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67" s="2">
        <f>K66-驗算表[[#This Row],[償還本金]]</f>
        <v>8786288.0927033052</v>
      </c>
      <c r="L67" s="2">
        <f>-現金流量表[[#This Row],[現金流量]]-驗算表[[#This Row],[利息]]</f>
        <v>23235.660405143557</v>
      </c>
      <c r="M67" s="2">
        <f t="shared" si="0"/>
        <v>11758.24376182109</v>
      </c>
    </row>
    <row r="68" spans="1:13" x14ac:dyDescent="0.25">
      <c r="A68" s="3">
        <v>55</v>
      </c>
      <c r="B6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68" s="2">
        <f>K67-驗算表[[#This Row],[償還本金]]</f>
        <v>8763021.4192074817</v>
      </c>
      <c r="L68" s="2">
        <f>-現金流量表[[#This Row],[現金流量]]-驗算表[[#This Row],[利息]]</f>
        <v>23266.673495824441</v>
      </c>
      <c r="M68" s="2">
        <f t="shared" si="0"/>
        <v>11727.230671140203</v>
      </c>
    </row>
    <row r="69" spans="1:13" x14ac:dyDescent="0.25">
      <c r="A69" s="3">
        <v>56</v>
      </c>
      <c r="B6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69" s="2">
        <f>K68-驗算表[[#This Row],[償還本金]]</f>
        <v>8739723.6912271976</v>
      </c>
      <c r="L69" s="2">
        <f>-現金流量表[[#This Row],[現金流量]]-驗算表[[#This Row],[利息]]</f>
        <v>23297.727980284406</v>
      </c>
      <c r="M69" s="2">
        <f t="shared" si="0"/>
        <v>11696.176186680239</v>
      </c>
    </row>
    <row r="70" spans="1:13" x14ac:dyDescent="0.25">
      <c r="A70" s="3">
        <v>57</v>
      </c>
      <c r="B7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70" s="2">
        <f>K69-驗算表[[#This Row],[償還本金]]</f>
        <v>8716394.867313426</v>
      </c>
      <c r="L70" s="2">
        <f>-現金流量表[[#This Row],[現金流量]]-驗算表[[#This Row],[利息]]</f>
        <v>23328.82391377254</v>
      </c>
      <c r="M70" s="2">
        <f t="shared" si="0"/>
        <v>11665.080253192105</v>
      </c>
    </row>
    <row r="71" spans="1:13" x14ac:dyDescent="0.25">
      <c r="A71" s="3">
        <v>58</v>
      </c>
      <c r="B7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71" s="2">
        <f>K70-驗算表[[#This Row],[償還本金]]</f>
        <v>8693034.9059618134</v>
      </c>
      <c r="L71" s="2">
        <f>-現金流量表[[#This Row],[現金流量]]-驗算表[[#This Row],[利息]]</f>
        <v>23359.961351611666</v>
      </c>
      <c r="M71" s="2">
        <f t="shared" si="0"/>
        <v>11633.942815352979</v>
      </c>
    </row>
    <row r="72" spans="1:13" x14ac:dyDescent="0.25">
      <c r="A72" s="3">
        <v>59</v>
      </c>
      <c r="B7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72" s="2">
        <f>K71-驗算表[[#This Row],[償還本金]]</f>
        <v>8669643.7656126153</v>
      </c>
      <c r="L72" s="2">
        <f>-現金流量表[[#This Row],[現金流量]]-驗算表[[#This Row],[利息]]</f>
        <v>23391.14034919846</v>
      </c>
      <c r="M72" s="2">
        <f t="shared" si="0"/>
        <v>11602.763817766185</v>
      </c>
    </row>
    <row r="73" spans="1:13" x14ac:dyDescent="0.25">
      <c r="A73" s="3">
        <v>60</v>
      </c>
      <c r="B7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73" s="2">
        <f>K72-驗算表[[#This Row],[償還本金]]</f>
        <v>8646221.4046506118</v>
      </c>
      <c r="L73" s="2">
        <f>-現金流量表[[#This Row],[現金流量]]-驗算表[[#This Row],[利息]]</f>
        <v>23422.360962003528</v>
      </c>
      <c r="M73" s="2">
        <f t="shared" si="0"/>
        <v>11571.543204961117</v>
      </c>
    </row>
    <row r="74" spans="1:13" x14ac:dyDescent="0.25">
      <c r="A74" s="3">
        <v>61</v>
      </c>
      <c r="B7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74" s="2">
        <f>K73-驗算表[[#This Row],[償還本金]]</f>
        <v>8622767.781405041</v>
      </c>
      <c r="L74" s="2">
        <f>-現金流量表[[#This Row],[現金流量]]-驗算表[[#This Row],[利息]]</f>
        <v>23453.623245571514</v>
      </c>
      <c r="M74" s="2">
        <f t="shared" si="0"/>
        <v>11540.28092139313</v>
      </c>
    </row>
    <row r="75" spans="1:13" x14ac:dyDescent="0.25">
      <c r="A75" s="3">
        <v>62</v>
      </c>
      <c r="B7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75" s="2">
        <f>K74-驗算表[[#This Row],[償還本金]]</f>
        <v>8599282.8541495204</v>
      </c>
      <c r="L75" s="2">
        <f>-現金流量表[[#This Row],[現金流量]]-驗算表[[#This Row],[利息]]</f>
        <v>23484.927255521208</v>
      </c>
      <c r="M75" s="2">
        <f t="shared" si="0"/>
        <v>11508.976911443438</v>
      </c>
    </row>
    <row r="76" spans="1:13" x14ac:dyDescent="0.25">
      <c r="A76" s="3">
        <v>63</v>
      </c>
      <c r="B7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76" s="2">
        <f>K75-驗算表[[#This Row],[償還本金]]</f>
        <v>8575766.5811019745</v>
      </c>
      <c r="L76" s="2">
        <f>-現金流量表[[#This Row],[現金流量]]-驗算表[[#This Row],[利息]]</f>
        <v>23516.273047545619</v>
      </c>
      <c r="M76" s="2">
        <f t="shared" si="0"/>
        <v>11477.631119419028</v>
      </c>
    </row>
    <row r="77" spans="1:13" x14ac:dyDescent="0.25">
      <c r="A77" s="3">
        <v>64</v>
      </c>
      <c r="B7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77" s="2">
        <f>K76-驗算表[[#This Row],[償還本金]]</f>
        <v>8552218.9204245619</v>
      </c>
      <c r="L77" s="2">
        <f>-現金流量表[[#This Row],[現金流量]]-驗算表[[#This Row],[利息]]</f>
        <v>23547.660677412103</v>
      </c>
      <c r="M77" s="2">
        <f t="shared" si="0"/>
        <v>11446.243489552542</v>
      </c>
    </row>
    <row r="78" spans="1:13" x14ac:dyDescent="0.25">
      <c r="A78" s="3">
        <v>65</v>
      </c>
      <c r="B7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78" s="2">
        <f>K77-驗算表[[#This Row],[償還本金]]</f>
        <v>8528639.8302235994</v>
      </c>
      <c r="L78" s="2">
        <f>-現金流量表[[#This Row],[現金流量]]-驗算表[[#This Row],[利息]]</f>
        <v>23579.090200962455</v>
      </c>
      <c r="M78" s="2">
        <f t="shared" ref="M78:M141" si="2">K77*實質年利率/12</f>
        <v>11414.813966002193</v>
      </c>
    </row>
    <row r="79" spans="1:13" x14ac:dyDescent="0.25">
      <c r="A79" s="3">
        <v>66</v>
      </c>
      <c r="B7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79" s="2">
        <f>K78-驗算表[[#This Row],[償還本金]]</f>
        <v>8505029.268549487</v>
      </c>
      <c r="L79" s="2">
        <f>-現金流量表[[#This Row],[現金流量]]-驗算表[[#This Row],[利息]]</f>
        <v>23610.561674112978</v>
      </c>
      <c r="M79" s="2">
        <f t="shared" si="2"/>
        <v>11383.342492851667</v>
      </c>
    </row>
    <row r="80" spans="1:13" x14ac:dyDescent="0.25">
      <c r="A80" s="3">
        <v>67</v>
      </c>
      <c r="B8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80" s="2">
        <f>K79-驗算表[[#This Row],[償還本金]]</f>
        <v>8481387.1933966316</v>
      </c>
      <c r="L80" s="2">
        <f>-現金流量表[[#This Row],[現金流量]]-驗算表[[#This Row],[利息]]</f>
        <v>23642.075152854639</v>
      </c>
      <c r="M80" s="2">
        <f t="shared" si="2"/>
        <v>11351.829014110008</v>
      </c>
    </row>
    <row r="81" spans="1:13" x14ac:dyDescent="0.25">
      <c r="A81" s="3">
        <v>68</v>
      </c>
      <c r="B8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81" s="2">
        <f>K80-驗算表[[#This Row],[償還本金]]</f>
        <v>8457713.5627033785</v>
      </c>
      <c r="L81" s="2">
        <f>-現金流量表[[#This Row],[現金流量]]-驗算表[[#This Row],[利息]]</f>
        <v>23673.630693253115</v>
      </c>
      <c r="M81" s="2">
        <f t="shared" si="2"/>
        <v>11320.27347371153</v>
      </c>
    </row>
    <row r="82" spans="1:13" x14ac:dyDescent="0.25">
      <c r="A82" s="3">
        <v>69</v>
      </c>
      <c r="B8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82" s="2">
        <f>K81-驗算表[[#This Row],[償還本金]]</f>
        <v>8434008.3343519289</v>
      </c>
      <c r="L82" s="2">
        <f>-現金流量表[[#This Row],[現金流量]]-驗算表[[#This Row],[利息]]</f>
        <v>23705.228351448925</v>
      </c>
      <c r="M82" s="2">
        <f t="shared" si="2"/>
        <v>11288.67581551572</v>
      </c>
    </row>
    <row r="83" spans="1:13" x14ac:dyDescent="0.25">
      <c r="A83" s="3">
        <v>70</v>
      </c>
      <c r="B8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83" s="2">
        <f>K82-驗算表[[#This Row],[償還本金]]</f>
        <v>8410271.4661682714</v>
      </c>
      <c r="L83" s="2">
        <f>-現金流量表[[#This Row],[現金流量]]-驗算表[[#This Row],[利息]]</f>
        <v>23736.86818365752</v>
      </c>
      <c r="M83" s="2">
        <f t="shared" si="2"/>
        <v>11257.035983307125</v>
      </c>
    </row>
    <row r="84" spans="1:13" x14ac:dyDescent="0.25">
      <c r="A84" s="3">
        <v>71</v>
      </c>
      <c r="B8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84" s="2">
        <f>K83-驗算表[[#This Row],[償還本金]]</f>
        <v>8386502.9159221016</v>
      </c>
      <c r="L84" s="2">
        <f>-現金流量表[[#This Row],[現金流量]]-驗算表[[#This Row],[利息]]</f>
        <v>23768.550246169376</v>
      </c>
      <c r="M84" s="2">
        <f t="shared" si="2"/>
        <v>11225.353920795269</v>
      </c>
    </row>
    <row r="85" spans="1:13" x14ac:dyDescent="0.25">
      <c r="A85" s="3">
        <v>72</v>
      </c>
      <c r="B8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85" s="2">
        <f>K84-驗算表[[#This Row],[償還本金]]</f>
        <v>8362702.6413267516</v>
      </c>
      <c r="L85" s="2">
        <f>-現金流量表[[#This Row],[現金流量]]-驗算表[[#This Row],[利息]]</f>
        <v>23800.274595350107</v>
      </c>
      <c r="M85" s="2">
        <f t="shared" si="2"/>
        <v>11193.629571614538</v>
      </c>
    </row>
    <row r="86" spans="1:13" x14ac:dyDescent="0.25">
      <c r="A86" s="3">
        <v>73</v>
      </c>
      <c r="B8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86" s="2">
        <f>K85-驗算表[[#This Row],[償還本金]]</f>
        <v>8338870.6000391115</v>
      </c>
      <c r="L86" s="2">
        <f>-現金流量表[[#This Row],[現金流量]]-驗算表[[#This Row],[利息]]</f>
        <v>23832.041287640561</v>
      </c>
      <c r="M86" s="2">
        <f t="shared" si="2"/>
        <v>11161.862879324088</v>
      </c>
    </row>
    <row r="87" spans="1:13" x14ac:dyDescent="0.25">
      <c r="A87" s="3">
        <v>74</v>
      </c>
      <c r="B8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87" s="2">
        <f>K86-驗算表[[#This Row],[償還本金]]</f>
        <v>8315006.7496595541</v>
      </c>
      <c r="L87" s="2">
        <f>-現金流量表[[#This Row],[現金流量]]-驗算表[[#This Row],[利息]]</f>
        <v>23863.850379556905</v>
      </c>
      <c r="M87" s="2">
        <f t="shared" si="2"/>
        <v>11130.053787407742</v>
      </c>
    </row>
    <row r="88" spans="1:13" x14ac:dyDescent="0.25">
      <c r="A88" s="3">
        <v>75</v>
      </c>
      <c r="B8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88" s="2">
        <f>K87-驗算表[[#This Row],[償還本金]]</f>
        <v>8291111.0477318633</v>
      </c>
      <c r="L88" s="2">
        <f>-現金流量表[[#This Row],[現金流量]]-驗算表[[#This Row],[利息]]</f>
        <v>23895.701927690759</v>
      </c>
      <c r="M88" s="2">
        <f t="shared" si="2"/>
        <v>11098.202239273889</v>
      </c>
    </row>
    <row r="89" spans="1:13" x14ac:dyDescent="0.25">
      <c r="A89" s="3">
        <v>76</v>
      </c>
      <c r="B8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89" s="2">
        <f>K88-驗算表[[#This Row],[償還本金]]</f>
        <v>8267183.4517431539</v>
      </c>
      <c r="L89" s="2">
        <f>-現金流量表[[#This Row],[現金流量]]-驗算表[[#This Row],[利息]]</f>
        <v>23927.595988709261</v>
      </c>
      <c r="M89" s="2">
        <f t="shared" si="2"/>
        <v>11066.308178255384</v>
      </c>
    </row>
    <row r="90" spans="1:13" x14ac:dyDescent="0.25">
      <c r="A90" s="3">
        <v>77</v>
      </c>
      <c r="B9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90" s="2">
        <f>K89-驗算表[[#This Row],[償還本金]]</f>
        <v>8243223.9191237986</v>
      </c>
      <c r="L90" s="2">
        <f>-現金流量表[[#This Row],[現金流量]]-驗算表[[#This Row],[利息]]</f>
        <v>23959.532619355195</v>
      </c>
      <c r="M90" s="2">
        <f t="shared" si="2"/>
        <v>11034.371547609449</v>
      </c>
    </row>
    <row r="91" spans="1:13" x14ac:dyDescent="0.25">
      <c r="A91" s="3">
        <v>78</v>
      </c>
      <c r="B9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91" s="2">
        <f>K90-驗算表[[#This Row],[償還本金]]</f>
        <v>8219232.4072473515</v>
      </c>
      <c r="L91" s="2">
        <f>-現金流量表[[#This Row],[現金流量]]-驗算表[[#This Row],[利息]]</f>
        <v>23991.511876447075</v>
      </c>
      <c r="M91" s="2">
        <f t="shared" si="2"/>
        <v>11002.39229051757</v>
      </c>
    </row>
    <row r="92" spans="1:13" x14ac:dyDescent="0.25">
      <c r="A92" s="3">
        <v>79</v>
      </c>
      <c r="B9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92" s="2">
        <f>K91-驗算表[[#This Row],[償還本金]]</f>
        <v>8195208.8734304719</v>
      </c>
      <c r="L92" s="2">
        <f>-現金流量表[[#This Row],[現金流量]]-驗算表[[#This Row],[利息]]</f>
        <v>24023.533816879259</v>
      </c>
      <c r="M92" s="2">
        <f t="shared" si="2"/>
        <v>10970.37035008539</v>
      </c>
    </row>
    <row r="93" spans="1:13" x14ac:dyDescent="0.25">
      <c r="A93" s="3">
        <v>80</v>
      </c>
      <c r="B9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93" s="2">
        <f>K92-驗算表[[#This Row],[償還本金]]</f>
        <v>8171153.2749328502</v>
      </c>
      <c r="L93" s="2">
        <f>-現金流量表[[#This Row],[現金流量]]-驗算表[[#This Row],[利息]]</f>
        <v>24055.598497622021</v>
      </c>
      <c r="M93" s="2">
        <f t="shared" si="2"/>
        <v>10938.305669342626</v>
      </c>
    </row>
    <row r="94" spans="1:13" x14ac:dyDescent="0.25">
      <c r="A94" s="3">
        <v>81</v>
      </c>
      <c r="B9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94" s="2">
        <f>K93-驗算表[[#This Row],[償還本金]]</f>
        <v>8147065.5689571286</v>
      </c>
      <c r="L94" s="2">
        <f>-現金流量表[[#This Row],[現金流量]]-驗算表[[#This Row],[利息]]</f>
        <v>24087.705975721699</v>
      </c>
      <c r="M94" s="2">
        <f t="shared" si="2"/>
        <v>10906.198191242947</v>
      </c>
    </row>
    <row r="95" spans="1:13" x14ac:dyDescent="0.25">
      <c r="A95" s="3">
        <v>82</v>
      </c>
      <c r="B9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95" s="2">
        <f>K94-驗算表[[#This Row],[償還本金]]</f>
        <v>8122945.7126488276</v>
      </c>
      <c r="L95" s="2">
        <f>-現金流量表[[#This Row],[現金流量]]-驗算表[[#This Row],[利息]]</f>
        <v>24119.856308300765</v>
      </c>
      <c r="M95" s="2">
        <f t="shared" si="2"/>
        <v>10874.047858663882</v>
      </c>
    </row>
    <row r="96" spans="1:13" x14ac:dyDescent="0.25">
      <c r="A96" s="3">
        <v>83</v>
      </c>
      <c r="B9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96" s="2">
        <f>K95-驗算表[[#This Row],[償還本金]]</f>
        <v>8098793.6630962696</v>
      </c>
      <c r="L96" s="2">
        <f>-現金流量表[[#This Row],[現金流量]]-驗算表[[#This Row],[利息]]</f>
        <v>24152.049552557928</v>
      </c>
      <c r="M96" s="2">
        <f t="shared" si="2"/>
        <v>10841.854614406719</v>
      </c>
    </row>
    <row r="97" spans="1:13" x14ac:dyDescent="0.25">
      <c r="A97" s="3">
        <v>84</v>
      </c>
      <c r="B9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97" s="2">
        <f>K96-驗算表[[#This Row],[償還本金]]</f>
        <v>8074609.3773305016</v>
      </c>
      <c r="L97" s="2">
        <f>-現金流量表[[#This Row],[現金流量]]-驗算表[[#This Row],[利息]]</f>
        <v>24184.285765768247</v>
      </c>
      <c r="M97" s="2">
        <f t="shared" si="2"/>
        <v>10809.618401196401</v>
      </c>
    </row>
    <row r="98" spans="1:13" x14ac:dyDescent="0.25">
      <c r="A98" s="3">
        <v>85</v>
      </c>
      <c r="B9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98" s="2">
        <f>K97-驗算表[[#This Row],[償還本金]]</f>
        <v>8050392.8123252187</v>
      </c>
      <c r="L98" s="2">
        <f>-現金流量表[[#This Row],[現金流量]]-驗算表[[#This Row],[利息]]</f>
        <v>24216.565005283221</v>
      </c>
      <c r="M98" s="2">
        <f t="shared" si="2"/>
        <v>10777.339161681428</v>
      </c>
    </row>
    <row r="99" spans="1:13" x14ac:dyDescent="0.25">
      <c r="A99" s="3">
        <v>86</v>
      </c>
      <c r="B9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99" s="2">
        <f>K98-驗算表[[#This Row],[償還本金]]</f>
        <v>8026143.924996688</v>
      </c>
      <c r="L99" s="2">
        <f>-現金流量表[[#This Row],[現金流量]]-驗算表[[#This Row],[利息]]</f>
        <v>24248.887328530902</v>
      </c>
      <c r="M99" s="2">
        <f t="shared" si="2"/>
        <v>10745.016838433747</v>
      </c>
    </row>
    <row r="100" spans="1:13" x14ac:dyDescent="0.25">
      <c r="A100" s="3">
        <v>87</v>
      </c>
      <c r="B10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00" s="2">
        <f>K99-驗算表[[#This Row],[償還本金]]</f>
        <v>8001862.6722036721</v>
      </c>
      <c r="L100" s="2">
        <f>-現金流量表[[#This Row],[現金流量]]-驗算表[[#This Row],[利息]]</f>
        <v>24281.252793015992</v>
      </c>
      <c r="M100" s="2">
        <f t="shared" si="2"/>
        <v>10712.651373948655</v>
      </c>
    </row>
    <row r="101" spans="1:13" x14ac:dyDescent="0.25">
      <c r="A101" s="3">
        <v>88</v>
      </c>
      <c r="B10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01" s="2">
        <f>K100-驗算表[[#This Row],[償還本金]]</f>
        <v>7977549.0107473526</v>
      </c>
      <c r="L101" s="2">
        <f>-現金流量表[[#This Row],[現金流量]]-驗算表[[#This Row],[利息]]</f>
        <v>24313.661456319947</v>
      </c>
      <c r="M101" s="2">
        <f t="shared" si="2"/>
        <v>10680.242710644701</v>
      </c>
    </row>
    <row r="102" spans="1:13" x14ac:dyDescent="0.25">
      <c r="A102" s="3">
        <v>89</v>
      </c>
      <c r="B10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02" s="2">
        <f>K101-驗算表[[#This Row],[償還本金]]</f>
        <v>7953202.8973712511</v>
      </c>
      <c r="L102" s="2">
        <f>-現金流量表[[#This Row],[現金流量]]-驗算表[[#This Row],[利息]]</f>
        <v>24346.113376101071</v>
      </c>
      <c r="M102" s="2">
        <f t="shared" si="2"/>
        <v>10647.790790863573</v>
      </c>
    </row>
    <row r="103" spans="1:13" x14ac:dyDescent="0.25">
      <c r="A103" s="3">
        <v>90</v>
      </c>
      <c r="B10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03" s="2">
        <f>K102-驗算表[[#This Row],[償還本金]]</f>
        <v>7928824.2887611566</v>
      </c>
      <c r="L103" s="2">
        <f>-現金流量表[[#This Row],[現金流量]]-驗算表[[#This Row],[利息]]</f>
        <v>24378.608610094638</v>
      </c>
      <c r="M103" s="2">
        <f t="shared" si="2"/>
        <v>10615.295556870009</v>
      </c>
    </row>
    <row r="104" spans="1:13" x14ac:dyDescent="0.25">
      <c r="A104" s="3">
        <v>91</v>
      </c>
      <c r="B10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04" s="2">
        <f>K103-驗算表[[#This Row],[償還本金]]</f>
        <v>7904413.1415450433</v>
      </c>
      <c r="L104" s="2">
        <f>-現金流量表[[#This Row],[現金流量]]-驗算表[[#This Row],[利息]]</f>
        <v>24411.147216112971</v>
      </c>
      <c r="M104" s="2">
        <f t="shared" si="2"/>
        <v>10582.756950851677</v>
      </c>
    </row>
    <row r="105" spans="1:13" x14ac:dyDescent="0.25">
      <c r="A105" s="3">
        <v>92</v>
      </c>
      <c r="B10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05" s="2">
        <f>K104-驗算表[[#This Row],[償還本金]]</f>
        <v>7879969.4122929974</v>
      </c>
      <c r="L105" s="2">
        <f>-現金流量表[[#This Row],[現金流量]]-驗算表[[#This Row],[利息]]</f>
        <v>24443.729252045556</v>
      </c>
      <c r="M105" s="2">
        <f t="shared" si="2"/>
        <v>10550.174914919091</v>
      </c>
    </row>
    <row r="106" spans="1:13" x14ac:dyDescent="0.25">
      <c r="A106" s="3">
        <v>93</v>
      </c>
      <c r="B10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06" s="2">
        <f>K105-驗算表[[#This Row],[償還本金]]</f>
        <v>7855493.0575171383</v>
      </c>
      <c r="L106" s="2">
        <f>-現金流量表[[#This Row],[現金流量]]-驗算表[[#This Row],[利息]]</f>
        <v>24476.354775859156</v>
      </c>
      <c r="M106" s="2">
        <f t="shared" si="2"/>
        <v>10517.549391105491</v>
      </c>
    </row>
    <row r="107" spans="1:13" x14ac:dyDescent="0.25">
      <c r="A107" s="3">
        <v>94</v>
      </c>
      <c r="B10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07" s="2">
        <f>K106-驗算表[[#This Row],[償還本金]]</f>
        <v>7830984.0336715402</v>
      </c>
      <c r="L107" s="2">
        <f>-現金流量表[[#This Row],[現金流量]]-驗算表[[#This Row],[利息]]</f>
        <v>24509.023845597891</v>
      </c>
      <c r="M107" s="2">
        <f t="shared" si="2"/>
        <v>10484.880321366754</v>
      </c>
    </row>
    <row r="108" spans="1:13" x14ac:dyDescent="0.25">
      <c r="A108" s="3">
        <v>95</v>
      </c>
      <c r="B10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08" s="2">
        <f>K107-驗算表[[#This Row],[償還本金]]</f>
        <v>7806442.2971521569</v>
      </c>
      <c r="L108" s="2">
        <f>-現金流量表[[#This Row],[現金流量]]-驗算表[[#This Row],[利息]]</f>
        <v>24541.736519383368</v>
      </c>
      <c r="M108" s="2">
        <f t="shared" si="2"/>
        <v>10452.167647581278</v>
      </c>
    </row>
    <row r="109" spans="1:13" x14ac:dyDescent="0.25">
      <c r="A109" s="3">
        <v>96</v>
      </c>
      <c r="B10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09" s="2">
        <f>K108-驗算表[[#This Row],[償還本金]]</f>
        <v>7781867.8042967422</v>
      </c>
      <c r="L109" s="2">
        <f>-現金流量表[[#This Row],[現金流量]]-驗算表[[#This Row],[利息]]</f>
        <v>24574.492855414755</v>
      </c>
      <c r="M109" s="2">
        <f t="shared" si="2"/>
        <v>10419.411311549893</v>
      </c>
    </row>
    <row r="110" spans="1:13" x14ac:dyDescent="0.25">
      <c r="A110" s="3">
        <v>97</v>
      </c>
      <c r="B11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10" s="2">
        <f>K109-驗算表[[#This Row],[償還本金]]</f>
        <v>7757260.5113847731</v>
      </c>
      <c r="L110" s="2">
        <f>-現金流量表[[#This Row],[現金流量]]-驗算表[[#This Row],[利息]]</f>
        <v>24607.292911968907</v>
      </c>
      <c r="M110" s="2">
        <f t="shared" si="2"/>
        <v>10386.611254995742</v>
      </c>
    </row>
    <row r="111" spans="1:13" x14ac:dyDescent="0.25">
      <c r="A111" s="3">
        <v>98</v>
      </c>
      <c r="B11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11" s="2">
        <f>K110-驗算表[[#This Row],[償還本金]]</f>
        <v>7732620.3746373728</v>
      </c>
      <c r="L111" s="2">
        <f>-現金流量表[[#This Row],[現金流量]]-驗算表[[#This Row],[利息]]</f>
        <v>24640.136747400458</v>
      </c>
      <c r="M111" s="2">
        <f t="shared" si="2"/>
        <v>10353.767419564187</v>
      </c>
    </row>
    <row r="112" spans="1:13" x14ac:dyDescent="0.25">
      <c r="A112" s="3">
        <v>99</v>
      </c>
      <c r="B11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12" s="2">
        <f>K111-驗算表[[#This Row],[償還本金]]</f>
        <v>7707947.3502172306</v>
      </c>
      <c r="L112" s="2">
        <f>-現金流量表[[#This Row],[現金流量]]-驗算表[[#This Row],[利息]]</f>
        <v>24673.024420141941</v>
      </c>
      <c r="M112" s="2">
        <f t="shared" si="2"/>
        <v>10320.879746822706</v>
      </c>
    </row>
    <row r="113" spans="1:13" x14ac:dyDescent="0.25">
      <c r="A113" s="3">
        <v>100</v>
      </c>
      <c r="B11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13" s="2">
        <f>K112-驗算表[[#This Row],[償還本金]]</f>
        <v>7683241.3942285264</v>
      </c>
      <c r="L113" s="2">
        <f>-現金流量表[[#This Row],[現金流量]]-驗算表[[#This Row],[利息]]</f>
        <v>24705.955988703863</v>
      </c>
      <c r="M113" s="2">
        <f t="shared" si="2"/>
        <v>10287.948178260782</v>
      </c>
    </row>
    <row r="114" spans="1:13" x14ac:dyDescent="0.25">
      <c r="A114" s="3">
        <v>101</v>
      </c>
      <c r="B11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14" s="2">
        <f>K113-驗算表[[#This Row],[償還本金]]</f>
        <v>7658502.4627168514</v>
      </c>
      <c r="L114" s="2">
        <f>-現金流量表[[#This Row],[現金流量]]-驗算表[[#This Row],[利息]]</f>
        <v>24738.931511674848</v>
      </c>
      <c r="M114" s="2">
        <f t="shared" si="2"/>
        <v>10254.972655289801</v>
      </c>
    </row>
    <row r="115" spans="1:13" x14ac:dyDescent="0.25">
      <c r="A115" s="3">
        <v>102</v>
      </c>
      <c r="B11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15" s="2">
        <f>K114-驗算表[[#This Row],[償還本金]]</f>
        <v>7633730.5116691301</v>
      </c>
      <c r="L115" s="2">
        <f>-現金流量表[[#This Row],[現金流量]]-驗算表[[#This Row],[利息]]</f>
        <v>24771.951047721686</v>
      </c>
      <c r="M115" s="2">
        <f t="shared" si="2"/>
        <v>10221.95311924296</v>
      </c>
    </row>
    <row r="116" spans="1:13" x14ac:dyDescent="0.25">
      <c r="A116" s="3">
        <v>103</v>
      </c>
      <c r="B11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16" s="2">
        <f>K115-驗算表[[#This Row],[償還本金]]</f>
        <v>7608925.4970135409</v>
      </c>
      <c r="L116" s="2">
        <f>-現金流量表[[#This Row],[現金流量]]-驗算表[[#This Row],[利息]]</f>
        <v>24805.014655589504</v>
      </c>
      <c r="M116" s="2">
        <f t="shared" si="2"/>
        <v>10188.889511375142</v>
      </c>
    </row>
    <row r="117" spans="1:13" x14ac:dyDescent="0.25">
      <c r="A117" s="3">
        <v>104</v>
      </c>
      <c r="B11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17" s="2">
        <f>K116-驗算表[[#This Row],[償還本金]]</f>
        <v>7584087.3746194392</v>
      </c>
      <c r="L117" s="2">
        <f>-現金流量表[[#This Row],[現金流量]]-驗算表[[#This Row],[利息]]</f>
        <v>24838.122394101822</v>
      </c>
      <c r="M117" s="2">
        <f t="shared" si="2"/>
        <v>10155.781772862825</v>
      </c>
    </row>
    <row r="118" spans="1:13" x14ac:dyDescent="0.25">
      <c r="A118" s="3">
        <v>105</v>
      </c>
      <c r="B11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18" s="2">
        <f>K117-驗算表[[#This Row],[償還本金]]</f>
        <v>7559216.1002972787</v>
      </c>
      <c r="L118" s="2">
        <f>-現金流量表[[#This Row],[現金流量]]-驗算表[[#This Row],[利息]]</f>
        <v>24871.274322160672</v>
      </c>
      <c r="M118" s="2">
        <f t="shared" si="2"/>
        <v>10122.629844803974</v>
      </c>
    </row>
    <row r="119" spans="1:13" x14ac:dyDescent="0.25">
      <c r="A119" s="3">
        <v>106</v>
      </c>
      <c r="B11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19" s="2">
        <f>K118-驗算表[[#This Row],[償還本金]]</f>
        <v>7534311.6297985325</v>
      </c>
      <c r="L119" s="2">
        <f>-現金流量表[[#This Row],[現金流量]]-驗算表[[#This Row],[利息]]</f>
        <v>24904.470498746712</v>
      </c>
      <c r="M119" s="2">
        <f t="shared" si="2"/>
        <v>10089.433668217936</v>
      </c>
    </row>
    <row r="120" spans="1:13" x14ac:dyDescent="0.25">
      <c r="A120" s="3">
        <v>107</v>
      </c>
      <c r="B12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20" s="2">
        <f>K119-驗算表[[#This Row],[償還本金]]</f>
        <v>7509373.9188156128</v>
      </c>
      <c r="L120" s="2">
        <f>-現金流量表[[#This Row],[現金流量]]-驗算表[[#This Row],[利息]]</f>
        <v>24937.71098291931</v>
      </c>
      <c r="M120" s="2">
        <f t="shared" si="2"/>
        <v>10056.193184045336</v>
      </c>
    </row>
    <row r="121" spans="1:13" x14ac:dyDescent="0.25">
      <c r="A121" s="3">
        <v>108</v>
      </c>
      <c r="B12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21" s="2">
        <f>K120-驗算表[[#This Row],[償還本金]]</f>
        <v>7484402.9229817959</v>
      </c>
      <c r="L121" s="2">
        <f>-現金流量表[[#This Row],[現金流量]]-驗算表[[#This Row],[利息]]</f>
        <v>24970.995833816676</v>
      </c>
      <c r="M121" s="2">
        <f t="shared" si="2"/>
        <v>10022.908333147971</v>
      </c>
    </row>
    <row r="122" spans="1:13" x14ac:dyDescent="0.25">
      <c r="A122" s="3">
        <v>109</v>
      </c>
      <c r="B12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22" s="2">
        <f>K121-驗算表[[#This Row],[償還本金]]</f>
        <v>7459398.5978711396</v>
      </c>
      <c r="L122" s="2">
        <f>-現金流量表[[#This Row],[現金流量]]-驗算表[[#This Row],[利息]]</f>
        <v>25004.32511065594</v>
      </c>
      <c r="M122" s="2">
        <f t="shared" si="2"/>
        <v>9989.5790563087048</v>
      </c>
    </row>
    <row r="123" spans="1:13" x14ac:dyDescent="0.25">
      <c r="A123" s="3">
        <v>110</v>
      </c>
      <c r="B12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23" s="2">
        <f>K122-驗算表[[#This Row],[償還本金]]</f>
        <v>7434360.8989984067</v>
      </c>
      <c r="L123" s="2">
        <f>-現金流量表[[#This Row],[現金流量]]-驗算表[[#This Row],[利息]]</f>
        <v>25037.698872733279</v>
      </c>
      <c r="M123" s="2">
        <f t="shared" si="2"/>
        <v>9956.2052942313658</v>
      </c>
    </row>
    <row r="124" spans="1:13" x14ac:dyDescent="0.25">
      <c r="A124" s="3">
        <v>111</v>
      </c>
      <c r="B12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24" s="2">
        <f>K123-驗算表[[#This Row],[償還本金]]</f>
        <v>7409289.7818189831</v>
      </c>
      <c r="L124" s="2">
        <f>-現金流量表[[#This Row],[現金流量]]-驗算表[[#This Row],[利息]]</f>
        <v>25071.117179424014</v>
      </c>
      <c r="M124" s="2">
        <f t="shared" si="2"/>
        <v>9922.7869875406341</v>
      </c>
    </row>
    <row r="125" spans="1:13" x14ac:dyDescent="0.25">
      <c r="A125" s="3">
        <v>112</v>
      </c>
      <c r="B12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25" s="2">
        <f>K124-驗算表[[#This Row],[償還本金]]</f>
        <v>7384185.2017288003</v>
      </c>
      <c r="L125" s="2">
        <f>-現金流量表[[#This Row],[現金流量]]-驗算表[[#This Row],[利息]]</f>
        <v>25104.580090182706</v>
      </c>
      <c r="M125" s="2">
        <f t="shared" si="2"/>
        <v>9889.3240767819407</v>
      </c>
    </row>
    <row r="126" spans="1:13" x14ac:dyDescent="0.25">
      <c r="A126" s="3">
        <v>113</v>
      </c>
      <c r="B12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26" s="2">
        <f>K125-驗算表[[#This Row],[償還本金]]</f>
        <v>7359047.1140642567</v>
      </c>
      <c r="L126" s="2">
        <f>-現金流量表[[#This Row],[現金流量]]-驗算表[[#This Row],[利息]]</f>
        <v>25138.08766454328</v>
      </c>
      <c r="M126" s="2">
        <f t="shared" si="2"/>
        <v>9855.8165024213667</v>
      </c>
    </row>
    <row r="127" spans="1:13" x14ac:dyDescent="0.25">
      <c r="A127" s="3">
        <v>114</v>
      </c>
      <c r="B12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27" s="2">
        <f>K126-驗算表[[#This Row],[償還本金]]</f>
        <v>7333875.4741021376</v>
      </c>
      <c r="L127" s="2">
        <f>-現金流量表[[#This Row],[現金流量]]-驗算表[[#This Row],[利息]]</f>
        <v>25171.639962119123</v>
      </c>
      <c r="M127" s="2">
        <f t="shared" si="2"/>
        <v>9822.2642048455255</v>
      </c>
    </row>
    <row r="128" spans="1:13" x14ac:dyDescent="0.25">
      <c r="A128" s="3">
        <v>115</v>
      </c>
      <c r="B12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28" s="2">
        <f>K127-驗算表[[#This Row],[償還本金]]</f>
        <v>7308670.2370595345</v>
      </c>
      <c r="L128" s="2">
        <f>-現金流量表[[#This Row],[現金流量]]-驗算表[[#This Row],[利息]]</f>
        <v>25205.237042603178</v>
      </c>
      <c r="M128" s="2">
        <f t="shared" si="2"/>
        <v>9788.6671243614692</v>
      </c>
    </row>
    <row r="129" spans="1:13" x14ac:dyDescent="0.25">
      <c r="A129" s="3">
        <v>116</v>
      </c>
      <c r="B12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29" s="2">
        <f>K128-驗算表[[#This Row],[償還本金]]</f>
        <v>7283431.3580937665</v>
      </c>
      <c r="L129" s="2">
        <f>-現金流量表[[#This Row],[現金流量]]-驗算表[[#This Row],[利息]]</f>
        <v>25238.878965768075</v>
      </c>
      <c r="M129" s="2">
        <f t="shared" si="2"/>
        <v>9755.0252011965731</v>
      </c>
    </row>
    <row r="130" spans="1:13" x14ac:dyDescent="0.25">
      <c r="A130" s="3">
        <v>117</v>
      </c>
      <c r="B13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30" s="2">
        <f>K129-驗算表[[#This Row],[償還本金]]</f>
        <v>7258158.7923023002</v>
      </c>
      <c r="L130" s="2">
        <f>-現金流量表[[#This Row],[現金流量]]-驗算表[[#This Row],[利息]]</f>
        <v>25272.565791466215</v>
      </c>
      <c r="M130" s="2">
        <f t="shared" si="2"/>
        <v>9721.3383754984316</v>
      </c>
    </row>
    <row r="131" spans="1:13" x14ac:dyDescent="0.25">
      <c r="A131" s="3">
        <v>118</v>
      </c>
      <c r="B13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31" s="2">
        <f>K130-驗算表[[#This Row],[償還本金]]</f>
        <v>7232852.4947226699</v>
      </c>
      <c r="L131" s="2">
        <f>-現金流量表[[#This Row],[現金流量]]-驗算表[[#This Row],[利息]]</f>
        <v>25306.297579629892</v>
      </c>
      <c r="M131" s="2">
        <f t="shared" si="2"/>
        <v>9687.6065873347561</v>
      </c>
    </row>
    <row r="132" spans="1:13" x14ac:dyDescent="0.25">
      <c r="A132" s="3">
        <v>119</v>
      </c>
      <c r="B13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32" s="2">
        <f>K131-驗算表[[#This Row],[償還本金]]</f>
        <v>7207512.4203323983</v>
      </c>
      <c r="L132" s="2">
        <f>-現金流量表[[#This Row],[現金流量]]-驗算表[[#This Row],[利息]]</f>
        <v>25340.074390271384</v>
      </c>
      <c r="M132" s="2">
        <f t="shared" si="2"/>
        <v>9653.8297766932628</v>
      </c>
    </row>
    <row r="133" spans="1:13" x14ac:dyDescent="0.25">
      <c r="A133" s="3">
        <v>120</v>
      </c>
      <c r="B13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33" s="2">
        <f>K132-驗算表[[#This Row],[償還本金]]</f>
        <v>7182138.5240489151</v>
      </c>
      <c r="L133" s="2">
        <f>-現金流量表[[#This Row],[現金流量]]-驗算表[[#This Row],[利息]]</f>
        <v>25373.896283483075</v>
      </c>
      <c r="M133" s="2">
        <f t="shared" si="2"/>
        <v>9620.0078834815704</v>
      </c>
    </row>
    <row r="134" spans="1:13" x14ac:dyDescent="0.25">
      <c r="A134" s="3">
        <v>121</v>
      </c>
      <c r="B13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34" s="2">
        <f>K133-驗算表[[#This Row],[償還本金]]</f>
        <v>7156730.7607294777</v>
      </c>
      <c r="L134" s="2">
        <f>-現金流量表[[#This Row],[現金流量]]-驗算表[[#This Row],[利息]]</f>
        <v>25407.763319437552</v>
      </c>
      <c r="M134" s="2">
        <f t="shared" si="2"/>
        <v>9586.1408475270928</v>
      </c>
    </row>
    <row r="135" spans="1:13" x14ac:dyDescent="0.25">
      <c r="A135" s="3">
        <v>122</v>
      </c>
      <c r="B13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35" s="2">
        <f>K134-驗算表[[#This Row],[償還本金]]</f>
        <v>7131289.0851710904</v>
      </c>
      <c r="L135" s="2">
        <f>-現金流量表[[#This Row],[現金流量]]-驗算表[[#This Row],[利息]]</f>
        <v>25441.675558387724</v>
      </c>
      <c r="M135" s="2">
        <f t="shared" si="2"/>
        <v>9552.2286085769247</v>
      </c>
    </row>
    <row r="136" spans="1:13" x14ac:dyDescent="0.25">
      <c r="A136" s="3">
        <v>123</v>
      </c>
      <c r="B13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36" s="2">
        <f>K135-驗算表[[#This Row],[償還本金]]</f>
        <v>7105813.4521104237</v>
      </c>
      <c r="L136" s="2">
        <f>-現金流量表[[#This Row],[現金流量]]-驗算表[[#This Row],[利息]]</f>
        <v>25475.633060666907</v>
      </c>
      <c r="M136" s="2">
        <f t="shared" si="2"/>
        <v>9518.2711062977414</v>
      </c>
    </row>
    <row r="137" spans="1:13" x14ac:dyDescent="0.25">
      <c r="A137" s="3">
        <v>124</v>
      </c>
      <c r="B13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37" s="2">
        <f>K136-驗算表[[#This Row],[償還本金]]</f>
        <v>7080303.816223735</v>
      </c>
      <c r="L137" s="2">
        <f>-現金流量表[[#This Row],[現金流量]]-驗算表[[#This Row],[利息]]</f>
        <v>25509.63588668895</v>
      </c>
      <c r="M137" s="2">
        <f t="shared" si="2"/>
        <v>9484.2682802756954</v>
      </c>
    </row>
    <row r="138" spans="1:13" x14ac:dyDescent="0.25">
      <c r="A138" s="3">
        <v>125</v>
      </c>
      <c r="B13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38" s="2">
        <f>K137-驗算表[[#This Row],[償還本金]]</f>
        <v>7054760.1321267867</v>
      </c>
      <c r="L138" s="2">
        <f>-現金流量表[[#This Row],[現金流量]]-驗算表[[#This Row],[利息]]</f>
        <v>25543.684096948346</v>
      </c>
      <c r="M138" s="2">
        <f t="shared" si="2"/>
        <v>9450.2200700162994</v>
      </c>
    </row>
    <row r="139" spans="1:13" x14ac:dyDescent="0.25">
      <c r="A139" s="3">
        <v>126</v>
      </c>
      <c r="B13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39" s="2">
        <f>K138-驗算表[[#This Row],[償還本金]]</f>
        <v>7029182.3543747663</v>
      </c>
      <c r="L139" s="2">
        <f>-現金流量表[[#This Row],[現金流量]]-驗算表[[#This Row],[利息]]</f>
        <v>25577.777752020324</v>
      </c>
      <c r="M139" s="2">
        <f t="shared" si="2"/>
        <v>9416.1264149443214</v>
      </c>
    </row>
    <row r="140" spans="1:13" x14ac:dyDescent="0.25">
      <c r="A140" s="3">
        <v>127</v>
      </c>
      <c r="B14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40" s="2">
        <f>K139-驗算表[[#This Row],[償還本金]]</f>
        <v>7003570.4374622051</v>
      </c>
      <c r="L140" s="2">
        <f>-現金流量表[[#This Row],[現金流量]]-驗算表[[#This Row],[利息]]</f>
        <v>25611.916912560962</v>
      </c>
      <c r="M140" s="2">
        <f t="shared" si="2"/>
        <v>9381.9872544036825</v>
      </c>
    </row>
    <row r="141" spans="1:13" x14ac:dyDescent="0.25">
      <c r="A141" s="3">
        <v>128</v>
      </c>
      <c r="B14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41" s="2">
        <f>K140-驗算表[[#This Row],[償還本金]]</f>
        <v>6977924.335822898</v>
      </c>
      <c r="L141" s="2">
        <f>-現金流量表[[#This Row],[現金流量]]-驗算表[[#This Row],[利息]]</f>
        <v>25646.101639307301</v>
      </c>
      <c r="M141" s="2">
        <f t="shared" si="2"/>
        <v>9347.8025276573444</v>
      </c>
    </row>
    <row r="142" spans="1:13" x14ac:dyDescent="0.25">
      <c r="A142" s="3">
        <v>129</v>
      </c>
      <c r="B14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42" s="2">
        <f>K141-驗算表[[#This Row],[償還本金]]</f>
        <v>6952244.0038298201</v>
      </c>
      <c r="L142" s="2">
        <f>-現金流量表[[#This Row],[現金流量]]-驗算表[[#This Row],[利息]]</f>
        <v>25680.331993077452</v>
      </c>
      <c r="M142" s="2">
        <f t="shared" ref="M142:M205" si="3">K141*實質年利率/12</f>
        <v>9313.5721738871962</v>
      </c>
    </row>
    <row r="143" spans="1:13" x14ac:dyDescent="0.25">
      <c r="A143" s="3">
        <v>130</v>
      </c>
      <c r="B14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43" s="2">
        <f>K142-驗算表[[#This Row],[償還本金]]</f>
        <v>6926529.3957950491</v>
      </c>
      <c r="L143" s="2">
        <f>-現金流量表[[#This Row],[現金流量]]-驗算表[[#This Row],[利息]]</f>
        <v>25714.608034770688</v>
      </c>
      <c r="M143" s="2">
        <f t="shared" si="3"/>
        <v>9279.2961321939601</v>
      </c>
    </row>
    <row r="144" spans="1:13" x14ac:dyDescent="0.25">
      <c r="A144" s="3">
        <v>131</v>
      </c>
      <c r="B14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44" s="2">
        <f>K143-驗算表[[#This Row],[償還本金]]</f>
        <v>6900780.4659696817</v>
      </c>
      <c r="L144" s="2">
        <f>-現金流量表[[#This Row],[現金流量]]-驗算表[[#This Row],[利息]]</f>
        <v>25748.929825367577</v>
      </c>
      <c r="M144" s="2">
        <f t="shared" si="3"/>
        <v>9244.9743415970697</v>
      </c>
    </row>
    <row r="145" spans="1:13" x14ac:dyDescent="0.25">
      <c r="A145" s="3">
        <v>132</v>
      </c>
      <c r="B14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45" s="2">
        <f>K144-驗算表[[#This Row],[償還本金]]</f>
        <v>6874997.1685437514</v>
      </c>
      <c r="L145" s="2">
        <f>-現金流量表[[#This Row],[現金流量]]-驗算表[[#This Row],[利息]]</f>
        <v>25783.297425930075</v>
      </c>
      <c r="M145" s="2">
        <f t="shared" si="3"/>
        <v>9210.6067410345695</v>
      </c>
    </row>
    <row r="146" spans="1:13" x14ac:dyDescent="0.25">
      <c r="A146" s="3">
        <v>133</v>
      </c>
      <c r="B14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46" s="2">
        <f>K145-驗算表[[#This Row],[償還本金]]</f>
        <v>6849179.4576461501</v>
      </c>
      <c r="L146" s="2">
        <f>-現金流量表[[#This Row],[現金流量]]-驗算表[[#This Row],[利息]]</f>
        <v>25817.710897601646</v>
      </c>
      <c r="M146" s="2">
        <f t="shared" si="3"/>
        <v>9176.1932693629988</v>
      </c>
    </row>
    <row r="147" spans="1:13" x14ac:dyDescent="0.25">
      <c r="A147" s="3">
        <v>134</v>
      </c>
      <c r="B14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47" s="2">
        <f>K146-驗算表[[#This Row],[償還本金]]</f>
        <v>6823327.2873445423</v>
      </c>
      <c r="L147" s="2">
        <f>-現金流量表[[#This Row],[現金流量]]-驗算表[[#This Row],[利息]]</f>
        <v>25852.170301607352</v>
      </c>
      <c r="M147" s="2">
        <f t="shared" si="3"/>
        <v>9141.7338653572933</v>
      </c>
    </row>
    <row r="148" spans="1:13" x14ac:dyDescent="0.25">
      <c r="A148" s="3">
        <v>135</v>
      </c>
      <c r="B14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48" s="2">
        <f>K147-驗算表[[#This Row],[償還本金]]</f>
        <v>6797440.6116452888</v>
      </c>
      <c r="L148" s="2">
        <f>-現金流量表[[#This Row],[現金流量]]-驗算表[[#This Row],[利息]]</f>
        <v>25886.675699253981</v>
      </c>
      <c r="M148" s="2">
        <f t="shared" si="3"/>
        <v>9107.2284677106672</v>
      </c>
    </row>
    <row r="149" spans="1:13" x14ac:dyDescent="0.25">
      <c r="A149" s="3">
        <v>136</v>
      </c>
      <c r="B14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49" s="2">
        <f>K148-驗算表[[#This Row],[償還本金]]</f>
        <v>6771519.3844933584</v>
      </c>
      <c r="L149" s="2">
        <f>-現金流量表[[#This Row],[現金流量]]-驗算表[[#This Row],[利息]]</f>
        <v>25921.227151930143</v>
      </c>
      <c r="M149" s="2">
        <f t="shared" si="3"/>
        <v>9072.6770150345055</v>
      </c>
    </row>
    <row r="150" spans="1:13" x14ac:dyDescent="0.25">
      <c r="A150" s="3">
        <v>137</v>
      </c>
      <c r="B15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50" s="2">
        <f>K149-驗算表[[#This Row],[償還本金]]</f>
        <v>6745563.5597722521</v>
      </c>
      <c r="L150" s="2">
        <f>-現金流量表[[#This Row],[現金流量]]-驗算表[[#This Row],[利息]]</f>
        <v>25955.824721106386</v>
      </c>
      <c r="M150" s="2">
        <f t="shared" si="3"/>
        <v>9038.0794458582623</v>
      </c>
    </row>
    <row r="151" spans="1:13" x14ac:dyDescent="0.25">
      <c r="A151" s="3">
        <v>138</v>
      </c>
      <c r="B15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51" s="2">
        <f>K150-驗算表[[#This Row],[償還本金]]</f>
        <v>6719573.0913039166</v>
      </c>
      <c r="L151" s="2">
        <f>-現金流量表[[#This Row],[現金流量]]-驗算表[[#This Row],[利息]]</f>
        <v>25990.468468335304</v>
      </c>
      <c r="M151" s="2">
        <f t="shared" si="3"/>
        <v>9003.4356986293405</v>
      </c>
    </row>
    <row r="152" spans="1:13" x14ac:dyDescent="0.25">
      <c r="A152" s="3">
        <v>139</v>
      </c>
      <c r="B15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52" s="2">
        <f>K151-驗算表[[#This Row],[償還本金]]</f>
        <v>6693547.9328486649</v>
      </c>
      <c r="L152" s="2">
        <f>-現金流量表[[#This Row],[現金流量]]-驗算表[[#This Row],[利息]]</f>
        <v>26025.158455251658</v>
      </c>
      <c r="M152" s="2">
        <f t="shared" si="3"/>
        <v>8968.7457117129907</v>
      </c>
    </row>
    <row r="153" spans="1:13" x14ac:dyDescent="0.25">
      <c r="A153" s="3">
        <v>140</v>
      </c>
      <c r="B15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53" s="2">
        <f>K152-驗算表[[#This Row],[償還本金]]</f>
        <v>6667488.0381050929</v>
      </c>
      <c r="L153" s="2">
        <f>-現金流量表[[#This Row],[現金流量]]-驗算表[[#This Row],[利息]]</f>
        <v>26059.894743572455</v>
      </c>
      <c r="M153" s="2">
        <f t="shared" si="3"/>
        <v>8934.0094233921936</v>
      </c>
    </row>
    <row r="154" spans="1:13" x14ac:dyDescent="0.25">
      <c r="A154" s="3">
        <v>141</v>
      </c>
      <c r="B15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54" s="2">
        <f>K153-驗算表[[#This Row],[償還本金]]</f>
        <v>6641393.360709996</v>
      </c>
      <c r="L154" s="2">
        <f>-現金流量表[[#This Row],[現金流量]]-驗算表[[#This Row],[利息]]</f>
        <v>26094.677395097082</v>
      </c>
      <c r="M154" s="2">
        <f t="shared" si="3"/>
        <v>8899.2267718675648</v>
      </c>
    </row>
    <row r="155" spans="1:13" x14ac:dyDescent="0.25">
      <c r="A155" s="3">
        <v>142</v>
      </c>
      <c r="B15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55" s="2">
        <f>K154-驗算表[[#This Row],[償還本金]]</f>
        <v>6615263.8542382885</v>
      </c>
      <c r="L155" s="2">
        <f>-現金流量表[[#This Row],[現金流量]]-驗算表[[#This Row],[利息]]</f>
        <v>26129.50647170742</v>
      </c>
      <c r="M155" s="2">
        <f t="shared" si="3"/>
        <v>8864.3976952572248</v>
      </c>
    </row>
    <row r="156" spans="1:13" x14ac:dyDescent="0.25">
      <c r="A156" s="3">
        <v>143</v>
      </c>
      <c r="B15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56" s="2">
        <f>K155-驗算表[[#This Row],[償還本金]]</f>
        <v>6589099.4722029204</v>
      </c>
      <c r="L156" s="2">
        <f>-現金流量表[[#This Row],[現金流量]]-驗算表[[#This Row],[利息]]</f>
        <v>26164.382035367948</v>
      </c>
      <c r="M156" s="2">
        <f t="shared" si="3"/>
        <v>8829.522131596701</v>
      </c>
    </row>
    <row r="157" spans="1:13" x14ac:dyDescent="0.25">
      <c r="A157" s="3">
        <v>144</v>
      </c>
      <c r="B15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57" s="2">
        <f>K156-驗算表[[#This Row],[償還本金]]</f>
        <v>6562900.1680547949</v>
      </c>
      <c r="L157" s="2">
        <f>-現金流量表[[#This Row],[現金流量]]-驗算表[[#This Row],[利息]]</f>
        <v>26199.304148125826</v>
      </c>
      <c r="M157" s="2">
        <f t="shared" si="3"/>
        <v>8794.6000188388225</v>
      </c>
    </row>
    <row r="158" spans="1:13" x14ac:dyDescent="0.25">
      <c r="A158" s="3">
        <v>145</v>
      </c>
      <c r="B15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58" s="2">
        <f>K157-驗算表[[#This Row],[償還本金]]</f>
        <v>6536665.8951826841</v>
      </c>
      <c r="L158" s="2">
        <f>-現金流量表[[#This Row],[現金流量]]-驗算表[[#This Row],[利息]]</f>
        <v>26234.272872111054</v>
      </c>
      <c r="M158" s="2">
        <f t="shared" si="3"/>
        <v>8759.6312948535942</v>
      </c>
    </row>
    <row r="159" spans="1:13" x14ac:dyDescent="0.25">
      <c r="A159" s="3">
        <v>146</v>
      </c>
      <c r="B15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59" s="2">
        <f>K158-驗算表[[#This Row],[償還本金]]</f>
        <v>6510396.6069131475</v>
      </c>
      <c r="L159" s="2">
        <f>-現金流量表[[#This Row],[現金流量]]-驗算表[[#This Row],[利息]]</f>
        <v>26269.288269536544</v>
      </c>
      <c r="M159" s="2">
        <f t="shared" si="3"/>
        <v>8724.6158974281025</v>
      </c>
    </row>
    <row r="160" spans="1:13" x14ac:dyDescent="0.25">
      <c r="A160" s="3">
        <v>147</v>
      </c>
      <c r="B16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60" s="2">
        <f>K159-驗算表[[#This Row],[償還本金]]</f>
        <v>6484092.2565104496</v>
      </c>
      <c r="L160" s="2">
        <f>-現金流量表[[#This Row],[現金流量]]-驗算表[[#This Row],[利息]]</f>
        <v>26304.350402698255</v>
      </c>
      <c r="M160" s="2">
        <f t="shared" si="3"/>
        <v>8689.5537642663894</v>
      </c>
    </row>
    <row r="161" spans="1:13" x14ac:dyDescent="0.25">
      <c r="A161" s="3">
        <v>148</v>
      </c>
      <c r="B16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61" s="2">
        <f>K160-驗算表[[#This Row],[償還本金]]</f>
        <v>6457752.7971764747</v>
      </c>
      <c r="L161" s="2">
        <f>-現金流量表[[#This Row],[現金流量]]-驗算表[[#This Row],[利息]]</f>
        <v>26339.45933397529</v>
      </c>
      <c r="M161" s="2">
        <f t="shared" si="3"/>
        <v>8654.4448329893567</v>
      </c>
    </row>
    <row r="162" spans="1:13" x14ac:dyDescent="0.25">
      <c r="A162" s="3">
        <v>149</v>
      </c>
      <c r="B16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62" s="2">
        <f>K161-驗算表[[#This Row],[償還本金]]</f>
        <v>6431378.1820506444</v>
      </c>
      <c r="L162" s="2">
        <f>-現金流量表[[#This Row],[現金流量]]-驗算表[[#This Row],[利息]]</f>
        <v>26374.615125830005</v>
      </c>
      <c r="M162" s="2">
        <f t="shared" si="3"/>
        <v>8619.2890411346416</v>
      </c>
    </row>
    <row r="163" spans="1:13" x14ac:dyDescent="0.25">
      <c r="A163" s="3">
        <v>150</v>
      </c>
      <c r="B16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63" s="2">
        <f>K162-驗算表[[#This Row],[償還本金]]</f>
        <v>6404968.3642098363</v>
      </c>
      <c r="L163" s="2">
        <f>-現金流量表[[#This Row],[現金流量]]-驗算表[[#This Row],[利息]]</f>
        <v>26409.817840808133</v>
      </c>
      <c r="M163" s="2">
        <f t="shared" si="3"/>
        <v>8584.0863261565137</v>
      </c>
    </row>
    <row r="164" spans="1:13" x14ac:dyDescent="0.25">
      <c r="A164" s="3">
        <v>151</v>
      </c>
      <c r="B16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64" s="2">
        <f>K163-驗算表[[#This Row],[償還本金]]</f>
        <v>6378523.2966682976</v>
      </c>
      <c r="L164" s="2">
        <f>-現金流量表[[#This Row],[現金流量]]-驗算表[[#This Row],[利息]]</f>
        <v>26445.067541538883</v>
      </c>
      <c r="M164" s="2">
        <f t="shared" si="3"/>
        <v>8548.8366254257617</v>
      </c>
    </row>
    <row r="165" spans="1:13" x14ac:dyDescent="0.25">
      <c r="A165" s="3">
        <v>152</v>
      </c>
      <c r="B16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65" s="2">
        <f>K164-驗算表[[#This Row],[償還本金]]</f>
        <v>6352042.9323775629</v>
      </c>
      <c r="L165" s="2">
        <f>-現金流量表[[#This Row],[現金流量]]-驗算表[[#This Row],[利息]]</f>
        <v>26480.364290735059</v>
      </c>
      <c r="M165" s="2">
        <f t="shared" si="3"/>
        <v>8513.5398762295863</v>
      </c>
    </row>
    <row r="166" spans="1:13" x14ac:dyDescent="0.25">
      <c r="A166" s="3">
        <v>153</v>
      </c>
      <c r="B16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66" s="2">
        <f>K165-驗算表[[#This Row],[償還本金]]</f>
        <v>6325527.2242263695</v>
      </c>
      <c r="L166" s="2">
        <f>-現金流量表[[#This Row],[現金流量]]-驗算表[[#This Row],[利息]]</f>
        <v>26515.708151193176</v>
      </c>
      <c r="M166" s="2">
        <f t="shared" si="3"/>
        <v>8478.196015771473</v>
      </c>
    </row>
    <row r="167" spans="1:13" x14ac:dyDescent="0.25">
      <c r="A167" s="3">
        <v>154</v>
      </c>
      <c r="B16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67" s="2">
        <f>K166-驗算表[[#This Row],[償還本金]]</f>
        <v>6298976.1250405759</v>
      </c>
      <c r="L167" s="2">
        <f>-現金流量表[[#This Row],[現金流量]]-驗算表[[#This Row],[利息]]</f>
        <v>26551.099185793544</v>
      </c>
      <c r="M167" s="2">
        <f t="shared" si="3"/>
        <v>8442.8049811711044</v>
      </c>
    </row>
    <row r="168" spans="1:13" x14ac:dyDescent="0.25">
      <c r="A168" s="3">
        <v>155</v>
      </c>
      <c r="B16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68" s="2">
        <f>K167-驗算表[[#This Row],[償還本金]]</f>
        <v>6272389.5875830753</v>
      </c>
      <c r="L168" s="2">
        <f>-現金流量表[[#This Row],[現金流量]]-驗算表[[#This Row],[利息]]</f>
        <v>26586.537457500417</v>
      </c>
      <c r="M168" s="2">
        <f t="shared" si="3"/>
        <v>8407.3667094642278</v>
      </c>
    </row>
    <row r="169" spans="1:13" x14ac:dyDescent="0.25">
      <c r="A169" s="3">
        <v>156</v>
      </c>
      <c r="B16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69" s="2">
        <f>K168-驗算表[[#This Row],[償還本金]]</f>
        <v>6245767.5645537134</v>
      </c>
      <c r="L169" s="2">
        <f>-現金流量表[[#This Row],[現金流量]]-驗算表[[#This Row],[利息]]</f>
        <v>26622.023029362099</v>
      </c>
      <c r="M169" s="2">
        <f t="shared" si="3"/>
        <v>8371.8811376025496</v>
      </c>
    </row>
    <row r="170" spans="1:13" x14ac:dyDescent="0.25">
      <c r="A170" s="3">
        <v>157</v>
      </c>
      <c r="B17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70" s="2">
        <f>K169-驗算表[[#This Row],[償還本金]]</f>
        <v>6219110.0085892025</v>
      </c>
      <c r="L170" s="2">
        <f>-現金流量表[[#This Row],[現金流量]]-驗算表[[#This Row],[利息]]</f>
        <v>26657.555964511012</v>
      </c>
      <c r="M170" s="2">
        <f t="shared" si="3"/>
        <v>8336.3482024536333</v>
      </c>
    </row>
    <row r="171" spans="1:13" x14ac:dyDescent="0.25">
      <c r="A171" s="3">
        <v>158</v>
      </c>
      <c r="B17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71" s="2">
        <f>K170-驗算表[[#This Row],[償還本金]]</f>
        <v>6192416.8722630385</v>
      </c>
      <c r="L171" s="2">
        <f>-現金流量表[[#This Row],[現金流量]]-驗算表[[#This Row],[利息]]</f>
        <v>26693.13632616388</v>
      </c>
      <c r="M171" s="2">
        <f t="shared" si="3"/>
        <v>8300.7678408007669</v>
      </c>
    </row>
    <row r="172" spans="1:13" x14ac:dyDescent="0.25">
      <c r="A172" s="3">
        <v>159</v>
      </c>
      <c r="B17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72" s="2">
        <f>K171-驗算表[[#This Row],[償還本金]]</f>
        <v>6165688.1080854172</v>
      </c>
      <c r="L172" s="2">
        <f>-現金流量表[[#This Row],[現金流量]]-驗算表[[#This Row],[利息]]</f>
        <v>26728.764177621779</v>
      </c>
      <c r="M172" s="2">
        <f t="shared" si="3"/>
        <v>8265.1399893428697</v>
      </c>
    </row>
    <row r="173" spans="1:13" x14ac:dyDescent="0.25">
      <c r="A173" s="3">
        <v>160</v>
      </c>
      <c r="B17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73" s="2">
        <f>K172-驗算表[[#This Row],[償還本金]]</f>
        <v>6138923.6685031466</v>
      </c>
      <c r="L173" s="2">
        <f>-現金流量表[[#This Row],[現金流量]]-驗算表[[#This Row],[利息]]</f>
        <v>26764.439582270272</v>
      </c>
      <c r="M173" s="2">
        <f t="shared" si="3"/>
        <v>8229.4645846943731</v>
      </c>
    </row>
    <row r="174" spans="1:13" x14ac:dyDescent="0.25">
      <c r="A174" s="3">
        <v>161</v>
      </c>
      <c r="B17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74" s="2">
        <f>K173-驗算表[[#This Row],[償還本金]]</f>
        <v>6112123.5058995672</v>
      </c>
      <c r="L174" s="2">
        <f>-現金流量表[[#This Row],[現金流量]]-驗算表[[#This Row],[利息]]</f>
        <v>26800.162603579549</v>
      </c>
      <c r="M174" s="2">
        <f t="shared" si="3"/>
        <v>8193.741563385096</v>
      </c>
    </row>
    <row r="175" spans="1:13" x14ac:dyDescent="0.25">
      <c r="A175" s="3">
        <v>162</v>
      </c>
      <c r="B17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75" s="2">
        <f>K174-驗算表[[#This Row],[償還本金]]</f>
        <v>6085287.5725944629</v>
      </c>
      <c r="L175" s="2">
        <f>-現金流量表[[#This Row],[現金流量]]-驗算表[[#This Row],[利息]]</f>
        <v>26835.933305104492</v>
      </c>
      <c r="M175" s="2">
        <f t="shared" si="3"/>
        <v>8157.9708618601535</v>
      </c>
    </row>
    <row r="176" spans="1:13" x14ac:dyDescent="0.25">
      <c r="A176" s="3">
        <v>163</v>
      </c>
      <c r="B17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76" s="2">
        <f>K175-驗算表[[#This Row],[償還本金]]</f>
        <v>6058415.8208439779</v>
      </c>
      <c r="L176" s="2">
        <f>-現金流量表[[#This Row],[現金流量]]-驗算表[[#This Row],[利息]]</f>
        <v>26871.751750484818</v>
      </c>
      <c r="M176" s="2">
        <f t="shared" si="3"/>
        <v>8122.1524164798284</v>
      </c>
    </row>
    <row r="177" spans="1:13" x14ac:dyDescent="0.25">
      <c r="A177" s="3">
        <v>164</v>
      </c>
      <c r="B17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77" s="2">
        <f>K176-驗算表[[#This Row],[償還本金]]</f>
        <v>6031508.2028405331</v>
      </c>
      <c r="L177" s="2">
        <f>-現金流量表[[#This Row],[現金流量]]-驗算表[[#This Row],[利息]]</f>
        <v>26907.618003445186</v>
      </c>
      <c r="M177" s="2">
        <f t="shared" si="3"/>
        <v>8086.2861635194613</v>
      </c>
    </row>
    <row r="178" spans="1:13" x14ac:dyDescent="0.25">
      <c r="A178" s="3">
        <v>165</v>
      </c>
      <c r="B17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78" s="2">
        <f>K177-驗算表[[#This Row],[償還本金]]</f>
        <v>6004564.6707127374</v>
      </c>
      <c r="L178" s="2">
        <f>-現金流量表[[#This Row],[現金流量]]-驗算表[[#This Row],[利息]]</f>
        <v>26943.532127795304</v>
      </c>
      <c r="M178" s="2">
        <f t="shared" si="3"/>
        <v>8050.3720391693423</v>
      </c>
    </row>
    <row r="179" spans="1:13" x14ac:dyDescent="0.25">
      <c r="A179" s="3">
        <v>166</v>
      </c>
      <c r="B17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79" s="2">
        <f>K178-驗算表[[#This Row],[償還本金]]</f>
        <v>5977585.1765253069</v>
      </c>
      <c r="L179" s="2">
        <f>-現金流量表[[#This Row],[現金流量]]-驗算表[[#This Row],[利息]]</f>
        <v>26979.49418743006</v>
      </c>
      <c r="M179" s="2">
        <f t="shared" si="3"/>
        <v>8014.4099795345874</v>
      </c>
    </row>
    <row r="180" spans="1:13" x14ac:dyDescent="0.25">
      <c r="A180" s="3">
        <v>167</v>
      </c>
      <c r="B18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80" s="2">
        <f>K179-驗算表[[#This Row],[償還本金]]</f>
        <v>5950569.672278977</v>
      </c>
      <c r="L180" s="2">
        <f>-現金流量表[[#This Row],[現金流量]]-驗算表[[#This Row],[利息]]</f>
        <v>27015.504246329612</v>
      </c>
      <c r="M180" s="2">
        <f t="shared" si="3"/>
        <v>7978.3999206350345</v>
      </c>
    </row>
    <row r="181" spans="1:13" x14ac:dyDescent="0.25">
      <c r="A181" s="3">
        <v>168</v>
      </c>
      <c r="B18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81" s="2">
        <f>K180-驗算表[[#This Row],[償還本金]]</f>
        <v>5923518.1099104173</v>
      </c>
      <c r="L181" s="2">
        <f>-現金流量表[[#This Row],[現金流量]]-驗算表[[#This Row],[利息]]</f>
        <v>27051.56236855952</v>
      </c>
      <c r="M181" s="2">
        <f t="shared" si="3"/>
        <v>7942.3417984051266</v>
      </c>
    </row>
    <row r="182" spans="1:13" x14ac:dyDescent="0.25">
      <c r="A182" s="3">
        <v>169</v>
      </c>
      <c r="B18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82" s="2">
        <f>K181-驗算表[[#This Row],[償還本金]]</f>
        <v>5896430.4412921462</v>
      </c>
      <c r="L182" s="2">
        <f>-現金流量表[[#This Row],[現金流量]]-驗算表[[#This Row],[利息]]</f>
        <v>27087.668618270851</v>
      </c>
      <c r="M182" s="2">
        <f t="shared" si="3"/>
        <v>7906.2355486937959</v>
      </c>
    </row>
    <row r="183" spans="1:13" x14ac:dyDescent="0.25">
      <c r="A183" s="3">
        <v>170</v>
      </c>
      <c r="B18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83" s="2">
        <f>K182-驗算表[[#This Row],[償還本金]]</f>
        <v>5869306.6182324458</v>
      </c>
      <c r="L183" s="2">
        <f>-現金流量表[[#This Row],[現金流量]]-驗算表[[#This Row],[利息]]</f>
        <v>27123.823059700295</v>
      </c>
      <c r="M183" s="2">
        <f t="shared" si="3"/>
        <v>7870.0811072643519</v>
      </c>
    </row>
    <row r="184" spans="1:13" x14ac:dyDescent="0.25">
      <c r="A184" s="3">
        <v>171</v>
      </c>
      <c r="B18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84" s="2">
        <f>K183-驗算表[[#This Row],[償還本金]]</f>
        <v>5842146.5924752755</v>
      </c>
      <c r="L184" s="2">
        <f>-現金流量表[[#This Row],[現金流量]]-驗算表[[#This Row],[利息]]</f>
        <v>27160.025757170282</v>
      </c>
      <c r="M184" s="2">
        <f t="shared" si="3"/>
        <v>7833.8784097943635</v>
      </c>
    </row>
    <row r="185" spans="1:13" x14ac:dyDescent="0.25">
      <c r="A185" s="3">
        <v>172</v>
      </c>
      <c r="B18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85" s="2">
        <f>K184-驗算表[[#This Row],[償還本金]]</f>
        <v>5814950.3157001864</v>
      </c>
      <c r="L185" s="2">
        <f>-現金流量表[[#This Row],[現金流量]]-驗算表[[#This Row],[利息]]</f>
        <v>27196.276775089096</v>
      </c>
      <c r="M185" s="2">
        <f t="shared" si="3"/>
        <v>7797.6273918755496</v>
      </c>
    </row>
    <row r="186" spans="1:13" x14ac:dyDescent="0.25">
      <c r="A186" s="3">
        <v>173</v>
      </c>
      <c r="B18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86" s="2">
        <f>K185-驗算表[[#This Row],[償還本金]]</f>
        <v>5787717.7395222355</v>
      </c>
      <c r="L186" s="2">
        <f>-現金流量表[[#This Row],[現金流量]]-驗算表[[#This Row],[利息]]</f>
        <v>27232.576177950985</v>
      </c>
      <c r="M186" s="2">
        <f t="shared" si="3"/>
        <v>7761.3279890136619</v>
      </c>
    </row>
    <row r="187" spans="1:13" x14ac:dyDescent="0.25">
      <c r="A187" s="3">
        <v>174</v>
      </c>
      <c r="B18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87" s="2">
        <f>K186-驗算表[[#This Row],[償還本金]]</f>
        <v>5760448.8154918989</v>
      </c>
      <c r="L187" s="2">
        <f>-現金流量表[[#This Row],[現金流量]]-驗算表[[#This Row],[利息]]</f>
        <v>27268.924030336275</v>
      </c>
      <c r="M187" s="2">
        <f t="shared" si="3"/>
        <v>7724.9801366283709</v>
      </c>
    </row>
    <row r="188" spans="1:13" x14ac:dyDescent="0.25">
      <c r="A188" s="3">
        <v>175</v>
      </c>
      <c r="B18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88" s="2">
        <f>K187-驗算表[[#This Row],[償還本金]]</f>
        <v>5733143.4950949876</v>
      </c>
      <c r="L188" s="2">
        <f>-現金流量表[[#This Row],[現金流量]]-驗算表[[#This Row],[利息]]</f>
        <v>27305.320396911502</v>
      </c>
      <c r="M188" s="2">
        <f t="shared" si="3"/>
        <v>7688.5837700531456</v>
      </c>
    </row>
    <row r="189" spans="1:13" x14ac:dyDescent="0.25">
      <c r="A189" s="3">
        <v>176</v>
      </c>
      <c r="B18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89" s="2">
        <f>K188-驗算表[[#This Row],[償還本金]]</f>
        <v>5705801.7297525583</v>
      </c>
      <c r="L189" s="2">
        <f>-現金流量表[[#This Row],[現金流量]]-驗算表[[#This Row],[利息]]</f>
        <v>27341.765342429495</v>
      </c>
      <c r="M189" s="2">
        <f t="shared" si="3"/>
        <v>7652.1388245351527</v>
      </c>
    </row>
    <row r="190" spans="1:13" x14ac:dyDescent="0.25">
      <c r="A190" s="3">
        <v>177</v>
      </c>
      <c r="B19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90" s="2">
        <f>K189-驗算表[[#This Row],[償還本金]]</f>
        <v>5678423.4708208283</v>
      </c>
      <c r="L190" s="2">
        <f>-現金流量表[[#This Row],[現金流量]]-驗算表[[#This Row],[利息]]</f>
        <v>27378.258931729524</v>
      </c>
      <c r="M190" s="2">
        <f t="shared" si="3"/>
        <v>7615.6452352351225</v>
      </c>
    </row>
    <row r="191" spans="1:13" x14ac:dyDescent="0.25">
      <c r="A191" s="3">
        <v>178</v>
      </c>
      <c r="B19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91" s="2">
        <f>K190-驗算表[[#This Row],[償還本金]]</f>
        <v>5651008.6695910906</v>
      </c>
      <c r="L191" s="2">
        <f>-現金流量表[[#This Row],[現金流量]]-驗算表[[#This Row],[利息]]</f>
        <v>27414.801229737397</v>
      </c>
      <c r="M191" s="2">
        <f t="shared" si="3"/>
        <v>7579.1029372272487</v>
      </c>
    </row>
    <row r="192" spans="1:13" x14ac:dyDescent="0.25">
      <c r="A192" s="3">
        <v>179</v>
      </c>
      <c r="B19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92" s="2">
        <f>K191-驗算表[[#This Row],[償還本金]]</f>
        <v>5623557.2772896253</v>
      </c>
      <c r="L192" s="2">
        <f>-現金流量表[[#This Row],[現金流量]]-驗算表[[#This Row],[利息]]</f>
        <v>27451.392301465581</v>
      </c>
      <c r="M192" s="2">
        <f t="shared" si="3"/>
        <v>7542.5118654990647</v>
      </c>
    </row>
    <row r="193" spans="1:13" x14ac:dyDescent="0.25">
      <c r="A193" s="3">
        <v>180</v>
      </c>
      <c r="B19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93" s="2">
        <f>K192-驗算表[[#This Row],[償還本金]]</f>
        <v>5596069.2450776119</v>
      </c>
      <c r="L193" s="2">
        <f>-現金流量表[[#This Row],[現金流量]]-驗算表[[#This Row],[利息]]</f>
        <v>27488.032212013313</v>
      </c>
      <c r="M193" s="2">
        <f t="shared" si="3"/>
        <v>7505.8719549513335</v>
      </c>
    </row>
    <row r="194" spans="1:13" x14ac:dyDescent="0.25">
      <c r="A194" s="3">
        <v>181</v>
      </c>
      <c r="B19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94" s="2">
        <f>K193-驗算表[[#This Row],[償還本金]]</f>
        <v>5568544.5240510451</v>
      </c>
      <c r="L194" s="2">
        <f>-現金流量表[[#This Row],[現金流量]]-驗算表[[#This Row],[利息]]</f>
        <v>27524.72102656672</v>
      </c>
      <c r="M194" s="2">
        <f t="shared" si="3"/>
        <v>7469.1831403979259</v>
      </c>
    </row>
    <row r="195" spans="1:13" x14ac:dyDescent="0.25">
      <c r="A195" s="3">
        <v>182</v>
      </c>
      <c r="B19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95" s="2">
        <f>K194-驗算表[[#This Row],[償還本金]]</f>
        <v>5540983.0652406458</v>
      </c>
      <c r="L195" s="2">
        <f>-現金流量表[[#This Row],[現金流量]]-驗算表[[#This Row],[利息]]</f>
        <v>27561.458810398941</v>
      </c>
      <c r="M195" s="2">
        <f t="shared" si="3"/>
        <v>7432.4453565657059</v>
      </c>
    </row>
    <row r="196" spans="1:13" x14ac:dyDescent="0.25">
      <c r="A196" s="3">
        <v>183</v>
      </c>
      <c r="B19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96" s="2">
        <f>K195-驗算表[[#This Row],[償還本金]]</f>
        <v>5513384.8196117757</v>
      </c>
      <c r="L196" s="2">
        <f>-現金流量表[[#This Row],[現金流量]]-驗算表[[#This Row],[利息]]</f>
        <v>27598.245628870223</v>
      </c>
      <c r="M196" s="2">
        <f t="shared" si="3"/>
        <v>7395.6585380944225</v>
      </c>
    </row>
    <row r="197" spans="1:13" x14ac:dyDescent="0.25">
      <c r="A197" s="3">
        <v>184</v>
      </c>
      <c r="B19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97" s="2">
        <f>K196-驗算表[[#This Row],[償還本金]]</f>
        <v>5485749.7380643478</v>
      </c>
      <c r="L197" s="2">
        <f>-現金流量表[[#This Row],[現金流量]]-驗算表[[#This Row],[利息]]</f>
        <v>27635.081547428064</v>
      </c>
      <c r="M197" s="2">
        <f t="shared" si="3"/>
        <v>7358.8226195365814</v>
      </c>
    </row>
    <row r="198" spans="1:13" x14ac:dyDescent="0.25">
      <c r="A198" s="3">
        <v>185</v>
      </c>
      <c r="B19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98" s="2">
        <f>K197-驗算表[[#This Row],[償還本金]]</f>
        <v>5458077.7714327406</v>
      </c>
      <c r="L198" s="2">
        <f>-現金流量表[[#This Row],[現金流量]]-驗算表[[#This Row],[利息]]</f>
        <v>27671.966631607309</v>
      </c>
      <c r="M198" s="2">
        <f t="shared" si="3"/>
        <v>7321.9375353573369</v>
      </c>
    </row>
    <row r="199" spans="1:13" x14ac:dyDescent="0.25">
      <c r="A199" s="3">
        <v>186</v>
      </c>
      <c r="B19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199" s="2">
        <f>K198-驗算表[[#This Row],[償還本金]]</f>
        <v>5430368.87048571</v>
      </c>
      <c r="L199" s="2">
        <f>-現金流量表[[#This Row],[現金流量]]-驗算表[[#This Row],[利息]]</f>
        <v>27708.900947030277</v>
      </c>
      <c r="M199" s="2">
        <f t="shared" si="3"/>
        <v>7285.0032199343705</v>
      </c>
    </row>
    <row r="200" spans="1:13" x14ac:dyDescent="0.25">
      <c r="A200" s="3">
        <v>187</v>
      </c>
      <c r="B20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00" s="2">
        <f>K199-驗算表[[#This Row],[償還本金]]</f>
        <v>5402622.9859263031</v>
      </c>
      <c r="L200" s="2">
        <f>-現金流量表[[#This Row],[現金流量]]-驗算表[[#This Row],[利息]]</f>
        <v>27745.884559406866</v>
      </c>
      <c r="M200" s="2">
        <f t="shared" si="3"/>
        <v>7248.0196075577796</v>
      </c>
    </row>
    <row r="201" spans="1:13" x14ac:dyDescent="0.25">
      <c r="A201" s="3">
        <v>188</v>
      </c>
      <c r="B20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01" s="2">
        <f>K200-驗算表[[#This Row],[償還本金]]</f>
        <v>5374840.0683917683</v>
      </c>
      <c r="L201" s="2">
        <f>-現金流量表[[#This Row],[現金流量]]-驗算表[[#This Row],[利息]]</f>
        <v>27782.917534534692</v>
      </c>
      <c r="M201" s="2">
        <f t="shared" si="3"/>
        <v>7210.9866324299537</v>
      </c>
    </row>
    <row r="202" spans="1:13" x14ac:dyDescent="0.25">
      <c r="A202" s="3">
        <v>189</v>
      </c>
      <c r="B20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02" s="2">
        <f>K201-驗算表[[#This Row],[償還本金]]</f>
        <v>5347020.0684534693</v>
      </c>
      <c r="L202" s="2">
        <f>-現金流量表[[#This Row],[現金流量]]-驗算表[[#This Row],[利息]]</f>
        <v>27819.999938299185</v>
      </c>
      <c r="M202" s="2">
        <f t="shared" si="3"/>
        <v>7173.9042286654631</v>
      </c>
    </row>
    <row r="203" spans="1:13" x14ac:dyDescent="0.25">
      <c r="A203" s="3">
        <v>190</v>
      </c>
      <c r="B20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03" s="2">
        <f>K202-驗算表[[#This Row],[償還本金]]</f>
        <v>5319162.9366167961</v>
      </c>
      <c r="L203" s="2">
        <f>-現金流量表[[#This Row],[現金流量]]-驗算表[[#This Row],[利息]]</f>
        <v>27857.131836673707</v>
      </c>
      <c r="M203" s="2">
        <f t="shared" si="3"/>
        <v>7136.7723302909399</v>
      </c>
    </row>
    <row r="204" spans="1:13" x14ac:dyDescent="0.25">
      <c r="A204" s="3">
        <v>191</v>
      </c>
      <c r="B20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04" s="2">
        <f>K203-驗算表[[#This Row],[償還本金]]</f>
        <v>5291268.6233210759</v>
      </c>
      <c r="L204" s="2">
        <f>-現金流量表[[#This Row],[現金流量]]-驗算表[[#This Row],[利息]]</f>
        <v>27894.313295719687</v>
      </c>
      <c r="M204" s="2">
        <f t="shared" si="3"/>
        <v>7099.59087124496</v>
      </c>
    </row>
    <row r="205" spans="1:13" x14ac:dyDescent="0.25">
      <c r="A205" s="3">
        <v>192</v>
      </c>
      <c r="B20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05" s="2">
        <f>K204-驗算表[[#This Row],[償還本金]]</f>
        <v>5263337.0789394891</v>
      </c>
      <c r="L205" s="2">
        <f>-現金流量表[[#This Row],[現金流量]]-驗算表[[#This Row],[利息]]</f>
        <v>27931.544381586722</v>
      </c>
      <c r="M205" s="2">
        <f t="shared" si="3"/>
        <v>7062.3597853779238</v>
      </c>
    </row>
    <row r="206" spans="1:13" x14ac:dyDescent="0.25">
      <c r="A206" s="3">
        <v>193</v>
      </c>
      <c r="B20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06" s="2">
        <f>K205-驗算表[[#This Row],[償還本金]]</f>
        <v>5235368.2537789764</v>
      </c>
      <c r="L206" s="2">
        <f>-現金流量表[[#This Row],[現金流量]]-驗算表[[#This Row],[利息]]</f>
        <v>27968.825160512704</v>
      </c>
      <c r="M206" s="2">
        <f t="shared" ref="M206:M269" si="4">K205*實質年利率/12</f>
        <v>7025.0790064519415</v>
      </c>
    </row>
    <row r="207" spans="1:13" x14ac:dyDescent="0.25">
      <c r="A207" s="3">
        <v>194</v>
      </c>
      <c r="B20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07" s="2">
        <f>K206-驗算表[[#This Row],[償還本金]]</f>
        <v>5207362.0980801526</v>
      </c>
      <c r="L207" s="2">
        <f>-現金流量表[[#This Row],[現金流量]]-驗算表[[#This Row],[利息]]</f>
        <v>28006.155698823932</v>
      </c>
      <c r="M207" s="2">
        <f t="shared" si="4"/>
        <v>6987.7484681407159</v>
      </c>
    </row>
    <row r="208" spans="1:13" x14ac:dyDescent="0.25">
      <c r="A208" s="3">
        <v>195</v>
      </c>
      <c r="B20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08" s="2">
        <f>K207-驗算表[[#This Row],[償還本金]]</f>
        <v>5179318.5620172173</v>
      </c>
      <c r="L208" s="2">
        <f>-現金流量表[[#This Row],[現金流量]]-驗算表[[#This Row],[利息]]</f>
        <v>28043.536062935225</v>
      </c>
      <c r="M208" s="2">
        <f t="shared" si="4"/>
        <v>6950.3681040294223</v>
      </c>
    </row>
    <row r="209" spans="1:13" x14ac:dyDescent="0.25">
      <c r="A209" s="3">
        <v>196</v>
      </c>
      <c r="B20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09" s="2">
        <f>K208-驗算表[[#This Row],[償還本金]]</f>
        <v>5151237.5956978677</v>
      </c>
      <c r="L209" s="2">
        <f>-現金流量表[[#This Row],[現金流量]]-驗算表[[#This Row],[利息]]</f>
        <v>28080.966319350056</v>
      </c>
      <c r="M209" s="2">
        <f t="shared" si="4"/>
        <v>6912.9378476145894</v>
      </c>
    </row>
    <row r="210" spans="1:13" x14ac:dyDescent="0.25">
      <c r="A210" s="3">
        <v>197</v>
      </c>
      <c r="B21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10" s="2">
        <f>K209-驗算表[[#This Row],[償還本金]]</f>
        <v>5123119.149163207</v>
      </c>
      <c r="L210" s="2">
        <f>-現金流量表[[#This Row],[現金流量]]-驗算表[[#This Row],[利息]]</f>
        <v>28118.446534660663</v>
      </c>
      <c r="M210" s="2">
        <f t="shared" si="4"/>
        <v>6875.4576323039837</v>
      </c>
    </row>
    <row r="211" spans="1:13" x14ac:dyDescent="0.25">
      <c r="A211" s="3">
        <v>198</v>
      </c>
      <c r="B21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11" s="2">
        <f>K210-驗算表[[#This Row],[償還本金]]</f>
        <v>5094963.1723876586</v>
      </c>
      <c r="L211" s="2">
        <f>-現金流量表[[#This Row],[現金流量]]-驗算表[[#This Row],[利息]]</f>
        <v>28155.976775548159</v>
      </c>
      <c r="M211" s="2">
        <f t="shared" si="4"/>
        <v>6837.9273914164878</v>
      </c>
    </row>
    <row r="212" spans="1:13" x14ac:dyDescent="0.25">
      <c r="A212" s="3">
        <v>199</v>
      </c>
      <c r="B21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12" s="2">
        <f>K211-驗算表[[#This Row],[償還本金]]</f>
        <v>5066769.6152788764</v>
      </c>
      <c r="L212" s="2">
        <f>-現金流量表[[#This Row],[現金流量]]-驗算表[[#This Row],[利息]]</f>
        <v>28193.557108782661</v>
      </c>
      <c r="M212" s="2">
        <f t="shared" si="4"/>
        <v>6800.3470581819856</v>
      </c>
    </row>
    <row r="213" spans="1:13" x14ac:dyDescent="0.25">
      <c r="A213" s="3">
        <v>200</v>
      </c>
      <c r="B21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13" s="2">
        <f>K212-驗算表[[#This Row],[償還本金]]</f>
        <v>5038538.4276776528</v>
      </c>
      <c r="L213" s="2">
        <f>-現金流量表[[#This Row],[現金流量]]-驗算表[[#This Row],[利息]]</f>
        <v>28231.187601223402</v>
      </c>
      <c r="M213" s="2">
        <f t="shared" si="4"/>
        <v>6762.7165657412443</v>
      </c>
    </row>
    <row r="214" spans="1:13" x14ac:dyDescent="0.25">
      <c r="A214" s="3">
        <v>201</v>
      </c>
      <c r="B21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14" s="2">
        <f>K213-驗算表[[#This Row],[償還本金]]</f>
        <v>5010269.559357834</v>
      </c>
      <c r="L214" s="2">
        <f>-現金流量表[[#This Row],[現金流量]]-驗算表[[#This Row],[利息]]</f>
        <v>28268.868319818863</v>
      </c>
      <c r="M214" s="2">
        <f t="shared" si="4"/>
        <v>6725.0358471457848</v>
      </c>
    </row>
    <row r="215" spans="1:13" x14ac:dyDescent="0.25">
      <c r="A215" s="3">
        <v>202</v>
      </c>
      <c r="B21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15" s="2">
        <f>K214-驗算表[[#This Row],[償還本金]]</f>
        <v>4981962.9600262269</v>
      </c>
      <c r="L215" s="2">
        <f>-現金流量表[[#This Row],[現金流量]]-驗算表[[#This Row],[利息]]</f>
        <v>28306.599331606867</v>
      </c>
      <c r="M215" s="2">
        <f t="shared" si="4"/>
        <v>6687.3048353577797</v>
      </c>
    </row>
    <row r="216" spans="1:13" x14ac:dyDescent="0.25">
      <c r="A216" s="3">
        <v>203</v>
      </c>
      <c r="B21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16" s="2">
        <f>K215-驗算表[[#This Row],[償還本金]]</f>
        <v>4953618.5793225123</v>
      </c>
      <c r="L216" s="2">
        <f>-現金流量表[[#This Row],[現金流量]]-驗算表[[#This Row],[利息]]</f>
        <v>28344.380703714727</v>
      </c>
      <c r="M216" s="2">
        <f t="shared" si="4"/>
        <v>6649.5234632499187</v>
      </c>
    </row>
    <row r="217" spans="1:13" x14ac:dyDescent="0.25">
      <c r="A217" s="3">
        <v>204</v>
      </c>
      <c r="B21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17" s="2">
        <f>K216-驗算表[[#This Row],[償還本金]]</f>
        <v>4925236.3668191526</v>
      </c>
      <c r="L217" s="2">
        <f>-現金流量表[[#This Row],[現金流量]]-驗算表[[#This Row],[利息]]</f>
        <v>28382.212503359351</v>
      </c>
      <c r="M217" s="2">
        <f t="shared" si="4"/>
        <v>6611.6916636052956</v>
      </c>
    </row>
    <row r="218" spans="1:13" x14ac:dyDescent="0.25">
      <c r="A218" s="3">
        <v>205</v>
      </c>
      <c r="B21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18" s="2">
        <f>K217-驗算表[[#This Row],[償還本金]]</f>
        <v>4896816.2720213048</v>
      </c>
      <c r="L218" s="2">
        <f>-現金流量表[[#This Row],[現金流量]]-驗算表[[#This Row],[利息]]</f>
        <v>28420.094797847352</v>
      </c>
      <c r="M218" s="2">
        <f t="shared" si="4"/>
        <v>6573.8093691172935</v>
      </c>
    </row>
    <row r="219" spans="1:13" x14ac:dyDescent="0.25">
      <c r="A219" s="3">
        <v>206</v>
      </c>
      <c r="B21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19" s="2">
        <f>K218-驗算表[[#This Row],[償還本金]]</f>
        <v>4868358.2443667296</v>
      </c>
      <c r="L219" s="2">
        <f>-現金流量表[[#This Row],[現金流量]]-驗算表[[#This Row],[利息]]</f>
        <v>28458.027654575191</v>
      </c>
      <c r="M219" s="2">
        <f t="shared" si="4"/>
        <v>6535.8765123894545</v>
      </c>
    </row>
    <row r="220" spans="1:13" x14ac:dyDescent="0.25">
      <c r="A220" s="3">
        <v>207</v>
      </c>
      <c r="B22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20" s="2">
        <f>K219-驗算表[[#This Row],[償還本金]]</f>
        <v>4839862.2332257004</v>
      </c>
      <c r="L220" s="2">
        <f>-現金流量表[[#This Row],[現金流量]]-驗算表[[#This Row],[利息]]</f>
        <v>28496.011141029277</v>
      </c>
      <c r="M220" s="2">
        <f t="shared" si="4"/>
        <v>6497.8930259353692</v>
      </c>
    </row>
    <row r="221" spans="1:13" x14ac:dyDescent="0.25">
      <c r="A221" s="3">
        <v>208</v>
      </c>
      <c r="B22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21" s="2">
        <f>K220-驗算表[[#This Row],[償還本金]]</f>
        <v>4811328.1879009148</v>
      </c>
      <c r="L221" s="2">
        <f>-現金流量表[[#This Row],[現金流量]]-驗算表[[#This Row],[利息]]</f>
        <v>28534.045324786097</v>
      </c>
      <c r="M221" s="2">
        <f t="shared" si="4"/>
        <v>6459.8588421785498</v>
      </c>
    </row>
    <row r="222" spans="1:13" x14ac:dyDescent="0.25">
      <c r="A222" s="3">
        <v>209</v>
      </c>
      <c r="B22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22" s="2">
        <f>K221-驗算表[[#This Row],[償還本金]]</f>
        <v>4782756.0576274022</v>
      </c>
      <c r="L222" s="2">
        <f>-現金流量表[[#This Row],[現金流量]]-驗算表[[#This Row],[利息]]</f>
        <v>28572.130273512332</v>
      </c>
      <c r="M222" s="2">
        <f t="shared" si="4"/>
        <v>6421.773893452315</v>
      </c>
    </row>
    <row r="223" spans="1:13" x14ac:dyDescent="0.25">
      <c r="A223" s="3">
        <v>210</v>
      </c>
      <c r="B22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23" s="2">
        <f>K222-驗算表[[#This Row],[償還本金]]</f>
        <v>4754145.7915724376</v>
      </c>
      <c r="L223" s="2">
        <f>-現金流量表[[#This Row],[現金流量]]-驗算表[[#This Row],[利息]]</f>
        <v>28610.266054964981</v>
      </c>
      <c r="M223" s="2">
        <f t="shared" si="4"/>
        <v>6383.6381119996659</v>
      </c>
    </row>
    <row r="224" spans="1:13" x14ac:dyDescent="0.25">
      <c r="A224" s="3">
        <v>211</v>
      </c>
      <c r="B22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24" s="2">
        <f>K223-驗算表[[#This Row],[償還本金]]</f>
        <v>4725497.3388354462</v>
      </c>
      <c r="L224" s="2">
        <f>-現金流量表[[#This Row],[現金流量]]-驗算表[[#This Row],[利息]]</f>
        <v>28648.452736991479</v>
      </c>
      <c r="M224" s="2">
        <f t="shared" si="4"/>
        <v>6345.4514299731682</v>
      </c>
    </row>
    <row r="225" spans="1:13" x14ac:dyDescent="0.25">
      <c r="A225" s="3">
        <v>212</v>
      </c>
      <c r="B22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25" s="2">
        <f>K224-驗算表[[#This Row],[償還本金]]</f>
        <v>4696810.6484479159</v>
      </c>
      <c r="L225" s="2">
        <f>-現金流量表[[#This Row],[現金流量]]-驗算表[[#This Row],[利息]]</f>
        <v>28686.690387529819</v>
      </c>
      <c r="M225" s="2">
        <f t="shared" si="4"/>
        <v>6307.2137794348282</v>
      </c>
    </row>
    <row r="226" spans="1:13" x14ac:dyDescent="0.25">
      <c r="A226" s="3">
        <v>213</v>
      </c>
      <c r="B22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26" s="2">
        <f>K225-驗算表[[#This Row],[償還本金]]</f>
        <v>4668085.6693733074</v>
      </c>
      <c r="L226" s="2">
        <f>-現金流量表[[#This Row],[現金流量]]-驗算表[[#This Row],[利息]]</f>
        <v>28724.979074608669</v>
      </c>
      <c r="M226" s="2">
        <f t="shared" si="4"/>
        <v>6268.9250923559784</v>
      </c>
    </row>
    <row r="227" spans="1:13" x14ac:dyDescent="0.25">
      <c r="A227" s="3">
        <v>214</v>
      </c>
      <c r="B22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27" s="2">
        <f>K226-驗算表[[#This Row],[償還本金]]</f>
        <v>4639322.3505069595</v>
      </c>
      <c r="L227" s="2">
        <f>-現金流量表[[#This Row],[現金流量]]-驗算表[[#This Row],[利息]]</f>
        <v>28763.318866347498</v>
      </c>
      <c r="M227" s="2">
        <f t="shared" si="4"/>
        <v>6230.5853006171483</v>
      </c>
    </row>
    <row r="228" spans="1:13" x14ac:dyDescent="0.25">
      <c r="A228" s="3">
        <v>215</v>
      </c>
      <c r="B22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28" s="2">
        <f>K227-驗算表[[#This Row],[償還本金]]</f>
        <v>4610520.6406760029</v>
      </c>
      <c r="L228" s="2">
        <f>-現金流量表[[#This Row],[現金流量]]-驗算表[[#This Row],[利息]]</f>
        <v>28801.709830956701</v>
      </c>
      <c r="M228" s="2">
        <f t="shared" si="4"/>
        <v>6192.1943360079467</v>
      </c>
    </row>
    <row r="229" spans="1:13" x14ac:dyDescent="0.25">
      <c r="A229" s="3">
        <v>216</v>
      </c>
      <c r="B22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29" s="2">
        <f>K228-驗算表[[#This Row],[償還本金]]</f>
        <v>4581680.4886392653</v>
      </c>
      <c r="L229" s="2">
        <f>-現金流量表[[#This Row],[現金流量]]-驗算表[[#This Row],[利息]]</f>
        <v>28840.152036737702</v>
      </c>
      <c r="M229" s="2">
        <f t="shared" si="4"/>
        <v>6153.7521302269442</v>
      </c>
    </row>
    <row r="230" spans="1:13" x14ac:dyDescent="0.25">
      <c r="A230" s="3">
        <v>217</v>
      </c>
      <c r="B23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30" s="2">
        <f>K229-驗算表[[#This Row],[償還本金]]</f>
        <v>4552801.8430871824</v>
      </c>
      <c r="L230" s="2">
        <f>-現金流量表[[#This Row],[現金流量]]-驗算表[[#This Row],[利息]]</f>
        <v>28878.6455520831</v>
      </c>
      <c r="M230" s="2">
        <f t="shared" si="4"/>
        <v>6115.2586148815453</v>
      </c>
    </row>
    <row r="231" spans="1:13" x14ac:dyDescent="0.25">
      <c r="A231" s="3">
        <v>218</v>
      </c>
      <c r="B23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31" s="2">
        <f>K230-驗算表[[#This Row],[償還本金]]</f>
        <v>4523884.6526417052</v>
      </c>
      <c r="L231" s="2">
        <f>-現金流量表[[#This Row],[現金流量]]-驗算表[[#This Row],[利息]]</f>
        <v>28917.190445476779</v>
      </c>
      <c r="M231" s="2">
        <f t="shared" si="4"/>
        <v>6076.7137214878685</v>
      </c>
    </row>
    <row r="232" spans="1:13" x14ac:dyDescent="0.25">
      <c r="A232" s="3">
        <v>219</v>
      </c>
      <c r="B23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32" s="2">
        <f>K231-驗算表[[#This Row],[償還本金]]</f>
        <v>4494928.8658562116</v>
      </c>
      <c r="L232" s="2">
        <f>-現金流量表[[#This Row],[現金流量]]-驗算表[[#This Row],[利息]]</f>
        <v>28955.78678549402</v>
      </c>
      <c r="M232" s="2">
        <f t="shared" si="4"/>
        <v>6038.1173814706281</v>
      </c>
    </row>
    <row r="233" spans="1:13" x14ac:dyDescent="0.25">
      <c r="A233" s="3">
        <v>220</v>
      </c>
      <c r="B23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33" s="2">
        <f>K232-驗算表[[#This Row],[償還本金]]</f>
        <v>4465934.4312154101</v>
      </c>
      <c r="L233" s="2">
        <f>-現金流量表[[#This Row],[現金流量]]-驗算表[[#This Row],[利息]]</f>
        <v>28994.434640801635</v>
      </c>
      <c r="M233" s="2">
        <f t="shared" si="4"/>
        <v>5999.4695261630113</v>
      </c>
    </row>
    <row r="234" spans="1:13" x14ac:dyDescent="0.25">
      <c r="A234" s="3">
        <v>221</v>
      </c>
      <c r="B23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34" s="2">
        <f>K233-驗算表[[#This Row],[償還本金]]</f>
        <v>4436901.2971352516</v>
      </c>
      <c r="L234" s="2">
        <f>-現金流量表[[#This Row],[現金流量]]-驗算表[[#This Row],[利息]]</f>
        <v>29033.134080158099</v>
      </c>
      <c r="M234" s="2">
        <f t="shared" si="4"/>
        <v>5960.7700868065485</v>
      </c>
    </row>
    <row r="235" spans="1:13" x14ac:dyDescent="0.25">
      <c r="A235" s="3">
        <v>222</v>
      </c>
      <c r="B23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35" s="2">
        <f>K234-驗算表[[#This Row],[償還本金]]</f>
        <v>4407829.4119628379</v>
      </c>
      <c r="L235" s="2">
        <f>-現金流量表[[#This Row],[現金流量]]-驗算表[[#This Row],[利息]]</f>
        <v>29071.885172413644</v>
      </c>
      <c r="M235" s="2">
        <f t="shared" si="4"/>
        <v>5922.0189945510019</v>
      </c>
    </row>
    <row r="236" spans="1:13" x14ac:dyDescent="0.25">
      <c r="A236" s="3">
        <v>223</v>
      </c>
      <c r="B23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36" s="2">
        <f>K235-驗算表[[#This Row],[償還本金]]</f>
        <v>4378718.7239763271</v>
      </c>
      <c r="L236" s="2">
        <f>-現金流量表[[#This Row],[現金流量]]-驗算表[[#This Row],[利息]]</f>
        <v>29110.687986510409</v>
      </c>
      <c r="M236" s="2">
        <f t="shared" si="4"/>
        <v>5883.2161804542366</v>
      </c>
    </row>
    <row r="237" spans="1:13" x14ac:dyDescent="0.25">
      <c r="A237" s="3">
        <v>224</v>
      </c>
      <c r="B23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37" s="2">
        <f>K236-驗算表[[#This Row],[償還本金]]</f>
        <v>4349569.1813848447</v>
      </c>
      <c r="L237" s="2">
        <f>-現金流量表[[#This Row],[現金流量]]-驗算表[[#This Row],[利息]]</f>
        <v>29149.54259148255</v>
      </c>
      <c r="M237" s="2">
        <f t="shared" si="4"/>
        <v>5844.3615754820967</v>
      </c>
    </row>
    <row r="238" spans="1:13" x14ac:dyDescent="0.25">
      <c r="A238" s="3">
        <v>225</v>
      </c>
      <c r="B23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38" s="2">
        <f>K237-驗算表[[#This Row],[償還本金]]</f>
        <v>4320380.7323283879</v>
      </c>
      <c r="L238" s="2">
        <f>-現金流量表[[#This Row],[現金流量]]-驗算表[[#This Row],[利息]]</f>
        <v>29188.449056456357</v>
      </c>
      <c r="M238" s="2">
        <f t="shared" si="4"/>
        <v>5805.4551105082892</v>
      </c>
    </row>
    <row r="239" spans="1:13" x14ac:dyDescent="0.25">
      <c r="A239" s="3">
        <v>226</v>
      </c>
      <c r="B23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39" s="2">
        <f>K238-驗算表[[#This Row],[償還本金]]</f>
        <v>4291153.3248777371</v>
      </c>
      <c r="L239" s="2">
        <f>-現金流量表[[#This Row],[現金流量]]-驗算表[[#This Row],[利息]]</f>
        <v>29227.407450650393</v>
      </c>
      <c r="M239" s="2">
        <f t="shared" si="4"/>
        <v>5766.4967163142537</v>
      </c>
    </row>
    <row r="240" spans="1:13" x14ac:dyDescent="0.25">
      <c r="A240" s="3">
        <v>227</v>
      </c>
      <c r="B24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40" s="2">
        <f>K239-驗算表[[#This Row],[償還本金]]</f>
        <v>4261886.9070343617</v>
      </c>
      <c r="L240" s="2">
        <f>-現金流量表[[#This Row],[現金流量]]-驗算表[[#This Row],[利息]]</f>
        <v>29266.417843375602</v>
      </c>
      <c r="M240" s="2">
        <f t="shared" si="4"/>
        <v>5727.4863235890452</v>
      </c>
    </row>
    <row r="241" spans="1:13" x14ac:dyDescent="0.25">
      <c r="A241" s="3">
        <v>228</v>
      </c>
      <c r="B24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41" s="2">
        <f>K240-驗算表[[#This Row],[償還本金]]</f>
        <v>4232581.4267303264</v>
      </c>
      <c r="L241" s="2">
        <f>-現金流量表[[#This Row],[現金流量]]-驗算表[[#This Row],[利息]]</f>
        <v>29305.480304035442</v>
      </c>
      <c r="M241" s="2">
        <f t="shared" si="4"/>
        <v>5688.4238629292058</v>
      </c>
    </row>
    <row r="242" spans="1:13" x14ac:dyDescent="0.25">
      <c r="A242" s="3">
        <v>229</v>
      </c>
      <c r="B24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42" s="2">
        <f>K241-驗算表[[#This Row],[償還本金]]</f>
        <v>4203236.8318282003</v>
      </c>
      <c r="L242" s="2">
        <f>-現金流量表[[#This Row],[現金流量]]-驗算表[[#This Row],[利息]]</f>
        <v>29344.594902126002</v>
      </c>
      <c r="M242" s="2">
        <f t="shared" si="4"/>
        <v>5649.3092648386437</v>
      </c>
    </row>
    <row r="243" spans="1:13" x14ac:dyDescent="0.25">
      <c r="A243" s="3">
        <v>230</v>
      </c>
      <c r="B24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43" s="2">
        <f>K242-驗算表[[#This Row],[償還本金]]</f>
        <v>4173853.0701209642</v>
      </c>
      <c r="L243" s="2">
        <f>-現金流量表[[#This Row],[現金流量]]-驗算表[[#This Row],[利息]]</f>
        <v>29383.761707236135</v>
      </c>
      <c r="M243" s="2">
        <f t="shared" si="4"/>
        <v>5610.1424597285104</v>
      </c>
    </row>
    <row r="244" spans="1:13" x14ac:dyDescent="0.25">
      <c r="A244" s="3">
        <v>231</v>
      </c>
      <c r="B24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44" s="2">
        <f>K243-驗算表[[#This Row],[償還本金]]</f>
        <v>4144430.0893319165</v>
      </c>
      <c r="L244" s="2">
        <f>-現金流量表[[#This Row],[現金流量]]-驗算表[[#This Row],[利息]]</f>
        <v>29422.980789047571</v>
      </c>
      <c r="M244" s="2">
        <f t="shared" si="4"/>
        <v>5570.9233779170745</v>
      </c>
    </row>
    <row r="245" spans="1:13" x14ac:dyDescent="0.25">
      <c r="A245" s="3">
        <v>232</v>
      </c>
      <c r="B24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45" s="2">
        <f>K244-驗算表[[#This Row],[償還本金]]</f>
        <v>4114967.8371145814</v>
      </c>
      <c r="L245" s="2">
        <f>-現金流量表[[#This Row],[現金流量]]-驗算表[[#This Row],[利息]]</f>
        <v>29462.252217335048</v>
      </c>
      <c r="M245" s="2">
        <f t="shared" si="4"/>
        <v>5531.6519496295996</v>
      </c>
    </row>
    <row r="246" spans="1:13" x14ac:dyDescent="0.25">
      <c r="A246" s="3">
        <v>233</v>
      </c>
      <c r="B24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46" s="2">
        <f>K245-驗算表[[#This Row],[償還本金]]</f>
        <v>4085466.261052615</v>
      </c>
      <c r="L246" s="2">
        <f>-現金流量表[[#This Row],[現金流量]]-驗算表[[#This Row],[利息]]</f>
        <v>29501.576061966425</v>
      </c>
      <c r="M246" s="2">
        <f t="shared" si="4"/>
        <v>5492.3281049982215</v>
      </c>
    </row>
    <row r="247" spans="1:13" x14ac:dyDescent="0.25">
      <c r="A247" s="3">
        <v>234</v>
      </c>
      <c r="B24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47" s="2">
        <f>K246-驗算表[[#This Row],[償還本金]]</f>
        <v>4055925.3086597123</v>
      </c>
      <c r="L247" s="2">
        <f>-現金流量表[[#This Row],[現金流量]]-驗算表[[#This Row],[利息]]</f>
        <v>29540.952392902829</v>
      </c>
      <c r="M247" s="2">
        <f t="shared" si="4"/>
        <v>5452.9517740618176</v>
      </c>
    </row>
    <row r="248" spans="1:13" x14ac:dyDescent="0.25">
      <c r="A248" s="3">
        <v>235</v>
      </c>
      <c r="B24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48" s="2">
        <f>K247-驗算表[[#This Row],[償還本金]]</f>
        <v>4026344.9273795136</v>
      </c>
      <c r="L248" s="2">
        <f>-現金流量表[[#This Row],[現金流量]]-驗算表[[#This Row],[利息]]</f>
        <v>29580.381280198755</v>
      </c>
      <c r="M248" s="2">
        <f t="shared" si="4"/>
        <v>5413.5228867658907</v>
      </c>
    </row>
    <row r="249" spans="1:13" x14ac:dyDescent="0.25">
      <c r="A249" s="3">
        <v>236</v>
      </c>
      <c r="B24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49" s="2">
        <f>K248-驗算表[[#This Row],[償還本金]]</f>
        <v>3996725.0645855116</v>
      </c>
      <c r="L249" s="2">
        <f>-現金流量表[[#This Row],[現金流量]]-驗算表[[#This Row],[利息]]</f>
        <v>29619.862794002209</v>
      </c>
      <c r="M249" s="2">
        <f t="shared" si="4"/>
        <v>5374.0413729624388</v>
      </c>
    </row>
    <row r="250" spans="1:13" x14ac:dyDescent="0.25">
      <c r="A250" s="3">
        <v>237</v>
      </c>
      <c r="B25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50" s="2">
        <f>K249-驗算表[[#This Row],[償還本金]]</f>
        <v>3967065.6675809566</v>
      </c>
      <c r="L250" s="2">
        <f>-現金流量表[[#This Row],[現金流量]]-驗算表[[#This Row],[利息]]</f>
        <v>29659.397004554812</v>
      </c>
      <c r="M250" s="2">
        <f t="shared" si="4"/>
        <v>5334.5071624098337</v>
      </c>
    </row>
    <row r="251" spans="1:13" x14ac:dyDescent="0.25">
      <c r="A251" s="3">
        <v>238</v>
      </c>
      <c r="B25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51" s="2">
        <f>K250-驗算表[[#This Row],[償還本金]]</f>
        <v>3937366.6835987647</v>
      </c>
      <c r="L251" s="2">
        <f>-現金流量表[[#This Row],[現金流量]]-驗算表[[#This Row],[利息]]</f>
        <v>29698.983982191956</v>
      </c>
      <c r="M251" s="2">
        <f t="shared" si="4"/>
        <v>5294.9201847726908</v>
      </c>
    </row>
    <row r="252" spans="1:13" x14ac:dyDescent="0.25">
      <c r="A252" s="3">
        <v>239</v>
      </c>
      <c r="B25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52" s="2">
        <f>K251-驗算表[[#This Row],[償還本金]]</f>
        <v>3907628.0598014216</v>
      </c>
      <c r="L252" s="2">
        <f>-現金流量表[[#This Row],[現金流量]]-驗算表[[#This Row],[利息]]</f>
        <v>29738.623797342894</v>
      </c>
      <c r="M252" s="2">
        <f t="shared" si="4"/>
        <v>5255.2803696217507</v>
      </c>
    </row>
    <row r="253" spans="1:13" x14ac:dyDescent="0.25">
      <c r="A253" s="3">
        <v>240</v>
      </c>
      <c r="B25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53" s="2">
        <f>K252-驗算表[[#This Row],[償還本金]]</f>
        <v>3877849.7432808909</v>
      </c>
      <c r="L253" s="2">
        <f>-現金流量表[[#This Row],[現金流量]]-驗算表[[#This Row],[利息]]</f>
        <v>29778.316520530898</v>
      </c>
      <c r="M253" s="2">
        <f t="shared" si="4"/>
        <v>5215.5876464337498</v>
      </c>
    </row>
    <row r="254" spans="1:13" x14ac:dyDescent="0.25">
      <c r="A254" s="3">
        <v>241</v>
      </c>
      <c r="B25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54" s="2">
        <f>K253-驗算表[[#This Row],[償還本金]]</f>
        <v>3848031.6810585177</v>
      </c>
      <c r="L254" s="2">
        <f>-現金流量表[[#This Row],[現金流量]]-驗算表[[#This Row],[利息]]</f>
        <v>29818.062222373352</v>
      </c>
      <c r="M254" s="2">
        <f t="shared" si="4"/>
        <v>5175.8419445912959</v>
      </c>
    </row>
    <row r="255" spans="1:13" x14ac:dyDescent="0.25">
      <c r="A255" s="3">
        <v>242</v>
      </c>
      <c r="B25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55" s="2">
        <f>K254-驗算表[[#This Row],[償還本金]]</f>
        <v>3818173.820084936</v>
      </c>
      <c r="L255" s="2">
        <f>-現金流量表[[#This Row],[現金流量]]-驗算表[[#This Row],[利息]]</f>
        <v>29857.860973581905</v>
      </c>
      <c r="M255" s="2">
        <f t="shared" si="4"/>
        <v>5136.0431933827413</v>
      </c>
    </row>
    <row r="256" spans="1:13" x14ac:dyDescent="0.25">
      <c r="A256" s="3">
        <v>243</v>
      </c>
      <c r="B25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56" s="2">
        <f>K255-驗算表[[#This Row],[償還本金]]</f>
        <v>3788276.1072399733</v>
      </c>
      <c r="L256" s="2">
        <f>-現金流量表[[#This Row],[現金流量]]-驗算表[[#This Row],[利息]]</f>
        <v>29897.712844962589</v>
      </c>
      <c r="M256" s="2">
        <f t="shared" si="4"/>
        <v>5096.1913220020597</v>
      </c>
    </row>
    <row r="257" spans="1:13" x14ac:dyDescent="0.25">
      <c r="A257" s="3">
        <v>244</v>
      </c>
      <c r="B25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57" s="2">
        <f>K256-驗算表[[#This Row],[償還本金]]</f>
        <v>3758338.4893325572</v>
      </c>
      <c r="L257" s="2">
        <f>-現金流量表[[#This Row],[現金流量]]-驗算表[[#This Row],[利息]]</f>
        <v>29937.61790741593</v>
      </c>
      <c r="M257" s="2">
        <f t="shared" si="4"/>
        <v>5056.2862595487168</v>
      </c>
    </row>
    <row r="258" spans="1:13" x14ac:dyDescent="0.25">
      <c r="A258" s="3">
        <v>245</v>
      </c>
      <c r="B25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58" s="2">
        <f>K257-驗算表[[#This Row],[償還本金]]</f>
        <v>3728360.9131006203</v>
      </c>
      <c r="L258" s="2">
        <f>-現金流量表[[#This Row],[現金流量]]-驗算表[[#This Row],[利息]]</f>
        <v>29977.576231937099</v>
      </c>
      <c r="M258" s="2">
        <f t="shared" si="4"/>
        <v>5016.327935027547</v>
      </c>
    </row>
    <row r="259" spans="1:13" x14ac:dyDescent="0.25">
      <c r="A259" s="3">
        <v>246</v>
      </c>
      <c r="B25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59" s="2">
        <f>K258-驗算表[[#This Row],[償還本金]]</f>
        <v>3698343.3252110044</v>
      </c>
      <c r="L259" s="2">
        <f>-現金流量表[[#This Row],[現金流量]]-驗算表[[#This Row],[利息]]</f>
        <v>30017.587889616021</v>
      </c>
      <c r="M259" s="2">
        <f t="shared" si="4"/>
        <v>4976.3162773486274</v>
      </c>
    </row>
    <row r="260" spans="1:13" x14ac:dyDescent="0.25">
      <c r="A260" s="3">
        <v>247</v>
      </c>
      <c r="B26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60" s="2">
        <f>K259-驗算表[[#This Row],[償還本金]]</f>
        <v>3668285.6722593671</v>
      </c>
      <c r="L260" s="2">
        <f>-現金流量表[[#This Row],[現金流量]]-驗算表[[#This Row],[利息]]</f>
        <v>30057.652951637501</v>
      </c>
      <c r="M260" s="2">
        <f t="shared" si="4"/>
        <v>4936.2512153271473</v>
      </c>
    </row>
    <row r="261" spans="1:13" x14ac:dyDescent="0.25">
      <c r="A261" s="3">
        <v>248</v>
      </c>
      <c r="B26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61" s="2">
        <f>K260-驗算表[[#This Row],[償還本金]]</f>
        <v>3638187.9007700859</v>
      </c>
      <c r="L261" s="2">
        <f>-現金流量表[[#This Row],[現金流量]]-驗算表[[#This Row],[利息]]</f>
        <v>30097.77148928136</v>
      </c>
      <c r="M261" s="2">
        <f t="shared" si="4"/>
        <v>4896.1326776832857</v>
      </c>
    </row>
    <row r="262" spans="1:13" x14ac:dyDescent="0.25">
      <c r="A262" s="3">
        <v>249</v>
      </c>
      <c r="B26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62" s="2">
        <f>K261-驗算表[[#This Row],[償還本金]]</f>
        <v>3608049.9571961635</v>
      </c>
      <c r="L262" s="2">
        <f>-現金流量表[[#This Row],[現金流量]]-驗算表[[#This Row],[利息]]</f>
        <v>30137.943573922563</v>
      </c>
      <c r="M262" s="2">
        <f t="shared" si="4"/>
        <v>4855.960593042083</v>
      </c>
    </row>
    <row r="263" spans="1:13" x14ac:dyDescent="0.25">
      <c r="A263" s="3">
        <v>250</v>
      </c>
      <c r="B26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63" s="2">
        <f>K262-驗算表[[#This Row],[償還本金]]</f>
        <v>3577871.787919132</v>
      </c>
      <c r="L263" s="2">
        <f>-現金流量表[[#This Row],[現金流量]]-驗算表[[#This Row],[利息]]</f>
        <v>30178.169277031331</v>
      </c>
      <c r="M263" s="2">
        <f t="shared" si="4"/>
        <v>4815.7348899333147</v>
      </c>
    </row>
    <row r="264" spans="1:13" x14ac:dyDescent="0.25">
      <c r="A264" s="3">
        <v>251</v>
      </c>
      <c r="B26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64" s="2">
        <f>K263-驗算表[[#This Row],[償還本金]]</f>
        <v>3547653.339248959</v>
      </c>
      <c r="L264" s="2">
        <f>-現金流量表[[#This Row],[現金流量]]-驗算表[[#This Row],[利息]]</f>
        <v>30218.448670173286</v>
      </c>
      <c r="M264" s="2">
        <f t="shared" si="4"/>
        <v>4775.45549679136</v>
      </c>
    </row>
    <row r="265" spans="1:13" x14ac:dyDescent="0.25">
      <c r="A265" s="3">
        <v>252</v>
      </c>
      <c r="B26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65" s="2">
        <f>K264-驗算表[[#This Row],[償還本金]]</f>
        <v>3517394.5574239492</v>
      </c>
      <c r="L265" s="2">
        <f>-現金流量表[[#This Row],[現金流量]]-驗算表[[#This Row],[利息]]</f>
        <v>30258.781825009562</v>
      </c>
      <c r="M265" s="2">
        <f t="shared" si="4"/>
        <v>4735.1223419550852</v>
      </c>
    </row>
    <row r="266" spans="1:13" x14ac:dyDescent="0.25">
      <c r="A266" s="3">
        <v>253</v>
      </c>
      <c r="B26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66" s="2">
        <f>K265-驗算表[[#This Row],[償還本金]]</f>
        <v>3487095.3886106522</v>
      </c>
      <c r="L266" s="2">
        <f>-現金流量表[[#This Row],[現金流量]]-驗算表[[#This Row],[利息]]</f>
        <v>30299.168813296947</v>
      </c>
      <c r="M266" s="2">
        <f t="shared" si="4"/>
        <v>4694.7353536677001</v>
      </c>
    </row>
    <row r="267" spans="1:13" x14ac:dyDescent="0.25">
      <c r="A267" s="3">
        <v>254</v>
      </c>
      <c r="B26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67" s="2">
        <f>K266-驗算表[[#This Row],[償還本金]]</f>
        <v>3456755.7789037642</v>
      </c>
      <c r="L267" s="2">
        <f>-現金流量表[[#This Row],[現金流量]]-驗算表[[#This Row],[利息]]</f>
        <v>30339.609706888001</v>
      </c>
      <c r="M267" s="2">
        <f t="shared" si="4"/>
        <v>4654.2944600766468</v>
      </c>
    </row>
    <row r="268" spans="1:13" x14ac:dyDescent="0.25">
      <c r="A268" s="3">
        <v>255</v>
      </c>
      <c r="B26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68" s="2">
        <f>K267-驗算表[[#This Row],[償還本金]]</f>
        <v>3426375.6743260329</v>
      </c>
      <c r="L268" s="2">
        <f>-現金流量表[[#This Row],[現金流量]]-驗算表[[#This Row],[利息]]</f>
        <v>30380.104577731185</v>
      </c>
      <c r="M268" s="2">
        <f t="shared" si="4"/>
        <v>4613.7995892334611</v>
      </c>
    </row>
    <row r="269" spans="1:13" x14ac:dyDescent="0.25">
      <c r="A269" s="3">
        <v>256</v>
      </c>
      <c r="B26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69" s="2">
        <f>K268-驗算表[[#This Row],[償還本金]]</f>
        <v>3395955.0208281619</v>
      </c>
      <c r="L269" s="2">
        <f>-現金流量表[[#This Row],[現金流量]]-驗算表[[#This Row],[利息]]</f>
        <v>30420.653497870997</v>
      </c>
      <c r="M269" s="2">
        <f t="shared" si="4"/>
        <v>4573.2506690936489</v>
      </c>
    </row>
    <row r="270" spans="1:13" x14ac:dyDescent="0.25">
      <c r="A270" s="3">
        <v>257</v>
      </c>
      <c r="B27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70" s="2">
        <f>K269-驗算表[[#This Row],[償還本金]]</f>
        <v>3365493.7642887137</v>
      </c>
      <c r="L270" s="2">
        <f>-現金流量表[[#This Row],[現金流量]]-驗算表[[#This Row],[利息]]</f>
        <v>30461.256539448092</v>
      </c>
      <c r="M270" s="2">
        <f t="shared" ref="M270:M333" si="5">K269*實質年利率/12</f>
        <v>4532.6476275165542</v>
      </c>
    </row>
    <row r="271" spans="1:13" x14ac:dyDescent="0.25">
      <c r="A271" s="3">
        <v>258</v>
      </c>
      <c r="B27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71" s="2">
        <f>K270-驗算表[[#This Row],[償還本金]]</f>
        <v>3334991.8505140143</v>
      </c>
      <c r="L271" s="2">
        <f>-現金流量表[[#This Row],[現金流量]]-驗算表[[#This Row],[利息]]</f>
        <v>30501.913774699409</v>
      </c>
      <c r="M271" s="2">
        <f t="shared" si="5"/>
        <v>4491.9903922652366</v>
      </c>
    </row>
    <row r="272" spans="1:13" x14ac:dyDescent="0.25">
      <c r="A272" s="3">
        <v>259</v>
      </c>
      <c r="B27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72" s="2">
        <f>K271-驗算表[[#This Row],[償還本金]]</f>
        <v>3304449.2252380559</v>
      </c>
      <c r="L272" s="2">
        <f>-現金流量表[[#This Row],[現金流量]]-驗算表[[#This Row],[利息]]</f>
        <v>30542.625275958308</v>
      </c>
      <c r="M272" s="2">
        <f t="shared" si="5"/>
        <v>4451.2788910063391</v>
      </c>
    </row>
    <row r="273" spans="1:13" x14ac:dyDescent="0.25">
      <c r="A273" s="3">
        <v>260</v>
      </c>
      <c r="B27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73" s="2">
        <f>K272-驗算表[[#This Row],[償還本金]]</f>
        <v>3273865.8341224012</v>
      </c>
      <c r="L273" s="2">
        <f>-現金流量表[[#This Row],[現金流量]]-驗算表[[#This Row],[利息]]</f>
        <v>30583.391115654689</v>
      </c>
      <c r="M273" s="2">
        <f t="shared" si="5"/>
        <v>4410.5130513099584</v>
      </c>
    </row>
    <row r="274" spans="1:13" x14ac:dyDescent="0.25">
      <c r="A274" s="3">
        <v>261</v>
      </c>
      <c r="B27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74" s="2">
        <f>K273-驗算表[[#This Row],[償還本金]]</f>
        <v>3243241.6227560863</v>
      </c>
      <c r="L274" s="2">
        <f>-現金流量表[[#This Row],[現金流量]]-驗算表[[#This Row],[利息]]</f>
        <v>30624.211366315129</v>
      </c>
      <c r="M274" s="2">
        <f t="shared" si="5"/>
        <v>4369.6928006495191</v>
      </c>
    </row>
    <row r="275" spans="1:13" x14ac:dyDescent="0.25">
      <c r="A275" s="3">
        <v>262</v>
      </c>
      <c r="B27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75" s="2">
        <f>K274-驗算表[[#This Row],[償還本金]]</f>
        <v>3212576.5366555233</v>
      </c>
      <c r="L275" s="2">
        <f>-現金流量表[[#This Row],[現金流量]]-驗算表[[#This Row],[利息]]</f>
        <v>30665.086100563003</v>
      </c>
      <c r="M275" s="2">
        <f t="shared" si="5"/>
        <v>4328.8180664016427</v>
      </c>
    </row>
    <row r="276" spans="1:13" x14ac:dyDescent="0.25">
      <c r="A276" s="3">
        <v>263</v>
      </c>
      <c r="B27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76" s="2">
        <f>K275-驗算表[[#This Row],[償還本金]]</f>
        <v>3181870.5212644045</v>
      </c>
      <c r="L276" s="2">
        <f>-現金流量表[[#This Row],[現金流量]]-驗算表[[#This Row],[利息]]</f>
        <v>30706.015391118628</v>
      </c>
      <c r="M276" s="2">
        <f t="shared" si="5"/>
        <v>4287.8887758460178</v>
      </c>
    </row>
    <row r="277" spans="1:13" x14ac:dyDescent="0.25">
      <c r="A277" s="3">
        <v>264</v>
      </c>
      <c r="B27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77" s="2">
        <f>K276-驗算表[[#This Row],[償還本金]]</f>
        <v>3151123.5219536051</v>
      </c>
      <c r="L277" s="2">
        <f>-現金流量表[[#This Row],[現金流量]]-驗算表[[#This Row],[利息]]</f>
        <v>30746.999310799372</v>
      </c>
      <c r="M277" s="2">
        <f t="shared" si="5"/>
        <v>4246.9048561652735</v>
      </c>
    </row>
    <row r="278" spans="1:13" x14ac:dyDescent="0.25">
      <c r="A278" s="3">
        <v>265</v>
      </c>
      <c r="B27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78" s="2">
        <f>K277-驗算表[[#This Row],[償還本金]]</f>
        <v>3120335.4840210853</v>
      </c>
      <c r="L278" s="2">
        <f>-現金流量表[[#This Row],[現金流量]]-驗算表[[#This Row],[利息]]</f>
        <v>30788.037932519801</v>
      </c>
      <c r="M278" s="2">
        <f t="shared" si="5"/>
        <v>4205.8662344448476</v>
      </c>
    </row>
    <row r="279" spans="1:13" x14ac:dyDescent="0.25">
      <c r="A279" s="3">
        <v>266</v>
      </c>
      <c r="B27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79" s="2">
        <f>K278-驗算表[[#This Row],[償還本金]]</f>
        <v>3089506.3526917933</v>
      </c>
      <c r="L279" s="2">
        <f>-現金流量表[[#This Row],[現金流量]]-驗算表[[#This Row],[利息]]</f>
        <v>30829.131329291791</v>
      </c>
      <c r="M279" s="2">
        <f t="shared" si="5"/>
        <v>4164.7728376728573</v>
      </c>
    </row>
    <row r="280" spans="1:13" x14ac:dyDescent="0.25">
      <c r="A280" s="3">
        <v>267</v>
      </c>
      <c r="B28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80" s="2">
        <f>K279-驗算表[[#This Row],[償還本金]]</f>
        <v>3058636.0731175686</v>
      </c>
      <c r="L280" s="2">
        <f>-現金流量表[[#This Row],[現金流量]]-驗算表[[#This Row],[利息]]</f>
        <v>30870.279574224678</v>
      </c>
      <c r="M280" s="2">
        <f t="shared" si="5"/>
        <v>4123.6245927399677</v>
      </c>
    </row>
    <row r="281" spans="1:13" x14ac:dyDescent="0.25">
      <c r="A281" s="3">
        <v>268</v>
      </c>
      <c r="B28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81" s="2">
        <f>K280-驗算表[[#This Row],[償還本金]]</f>
        <v>3027724.5903770435</v>
      </c>
      <c r="L281" s="2">
        <f>-現金流量表[[#This Row],[現金流量]]-驗算表[[#This Row],[利息]]</f>
        <v>30911.482740525378</v>
      </c>
      <c r="M281" s="2">
        <f t="shared" si="5"/>
        <v>4082.4214264392672</v>
      </c>
    </row>
    <row r="282" spans="1:13" x14ac:dyDescent="0.25">
      <c r="A282" s="3">
        <v>269</v>
      </c>
      <c r="B28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82" s="2">
        <f>K281-驗算表[[#This Row],[償還本金]]</f>
        <v>2996771.8494755449</v>
      </c>
      <c r="L282" s="2">
        <f>-現金流量表[[#This Row],[現金流量]]-驗算表[[#This Row],[利息]]</f>
        <v>30952.740901498517</v>
      </c>
      <c r="M282" s="2">
        <f t="shared" si="5"/>
        <v>4041.1632654661303</v>
      </c>
    </row>
    <row r="283" spans="1:13" x14ac:dyDescent="0.25">
      <c r="A283" s="3">
        <v>270</v>
      </c>
      <c r="B28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83" s="2">
        <f>K282-驗算表[[#This Row],[償還本金]]</f>
        <v>2965777.7953449981</v>
      </c>
      <c r="L283" s="2">
        <f>-現金流量表[[#This Row],[現金流量]]-驗算表[[#This Row],[利息]]</f>
        <v>30994.054130546556</v>
      </c>
      <c r="M283" s="2">
        <f t="shared" si="5"/>
        <v>3999.8500364180913</v>
      </c>
    </row>
    <row r="284" spans="1:13" x14ac:dyDescent="0.25">
      <c r="A284" s="3">
        <v>271</v>
      </c>
      <c r="B28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84" s="2">
        <f>K283-驗算表[[#This Row],[償還本金]]</f>
        <v>2934742.3728438281</v>
      </c>
      <c r="L284" s="2">
        <f>-現金流量表[[#This Row],[現金流量]]-驗算表[[#This Row],[利息]]</f>
        <v>31035.422501169935</v>
      </c>
      <c r="M284" s="2">
        <f t="shared" si="5"/>
        <v>3958.4816657947126</v>
      </c>
    </row>
    <row r="285" spans="1:13" x14ac:dyDescent="0.25">
      <c r="A285" s="3">
        <v>272</v>
      </c>
      <c r="B28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85" s="2">
        <f>K284-驗算表[[#This Row],[償還本金]]</f>
        <v>2903665.5267568608</v>
      </c>
      <c r="L285" s="2">
        <f>-現金流量表[[#This Row],[現金流量]]-驗算表[[#This Row],[利息]]</f>
        <v>31076.846086967191</v>
      </c>
      <c r="M285" s="2">
        <f t="shared" si="5"/>
        <v>3917.0580799974559</v>
      </c>
    </row>
    <row r="286" spans="1:13" x14ac:dyDescent="0.25">
      <c r="A286" s="3">
        <v>273</v>
      </c>
      <c r="B28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86" s="2">
        <f>K285-驗算表[[#This Row],[償還本金]]</f>
        <v>2872547.2017952255</v>
      </c>
      <c r="L286" s="2">
        <f>-現金流量表[[#This Row],[現金流量]]-驗算表[[#This Row],[利息]]</f>
        <v>31118.324961635102</v>
      </c>
      <c r="M286" s="2">
        <f t="shared" si="5"/>
        <v>3875.5792053295463</v>
      </c>
    </row>
    <row r="287" spans="1:13" x14ac:dyDescent="0.25">
      <c r="A287" s="3">
        <v>274</v>
      </c>
      <c r="B28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87" s="2">
        <f>K286-驗算表[[#This Row],[償還本金]]</f>
        <v>2841387.3425962566</v>
      </c>
      <c r="L287" s="2">
        <f>-現金流量表[[#This Row],[現金流量]]-驗算表[[#This Row],[利息]]</f>
        <v>31159.859198968799</v>
      </c>
      <c r="M287" s="2">
        <f t="shared" si="5"/>
        <v>3834.0449679958469</v>
      </c>
    </row>
    <row r="288" spans="1:13" x14ac:dyDescent="0.25">
      <c r="A288" s="3">
        <v>275</v>
      </c>
      <c r="B28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88" s="2">
        <f>K287-驗算表[[#This Row],[償還本金]]</f>
        <v>2810185.8937233947</v>
      </c>
      <c r="L288" s="2">
        <f>-現金流量表[[#This Row],[現金流量]]-驗算表[[#This Row],[利息]]</f>
        <v>31201.448872861922</v>
      </c>
      <c r="M288" s="2">
        <f t="shared" si="5"/>
        <v>3792.4552941027237</v>
      </c>
    </row>
    <row r="289" spans="1:13" x14ac:dyDescent="0.25">
      <c r="A289" s="3">
        <v>276</v>
      </c>
      <c r="B28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89" s="2">
        <f>K288-驗算表[[#This Row],[償還本金]]</f>
        <v>2778942.7996660881</v>
      </c>
      <c r="L289" s="2">
        <f>-現金流量表[[#This Row],[現金流量]]-驗算表[[#This Row],[利息]]</f>
        <v>31243.094057306731</v>
      </c>
      <c r="M289" s="2">
        <f t="shared" si="5"/>
        <v>3750.8101096579171</v>
      </c>
    </row>
    <row r="290" spans="1:13" x14ac:dyDescent="0.25">
      <c r="A290" s="3">
        <v>277</v>
      </c>
      <c r="B29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90" s="2">
        <f>K289-驗算表[[#This Row],[償還本金]]</f>
        <v>2747658.0048396937</v>
      </c>
      <c r="L290" s="2">
        <f>-現金流量表[[#This Row],[現金流量]]-驗算表[[#This Row],[利息]]</f>
        <v>31284.794826394242</v>
      </c>
      <c r="M290" s="2">
        <f t="shared" si="5"/>
        <v>3709.1093405704064</v>
      </c>
    </row>
    <row r="291" spans="1:13" x14ac:dyDescent="0.25">
      <c r="A291" s="3">
        <v>278</v>
      </c>
      <c r="B29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91" s="2">
        <f>K290-驗算表[[#This Row],[償還本金]]</f>
        <v>2716331.4535853793</v>
      </c>
      <c r="L291" s="2">
        <f>-現金流量表[[#This Row],[現金流量]]-驗算表[[#This Row],[利息]]</f>
        <v>31326.551254314367</v>
      </c>
      <c r="M291" s="2">
        <f t="shared" si="5"/>
        <v>3667.3529126502813</v>
      </c>
    </row>
    <row r="292" spans="1:13" x14ac:dyDescent="0.25">
      <c r="A292" s="3">
        <v>279</v>
      </c>
      <c r="B29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92" s="2">
        <f>K291-驗算表[[#This Row],[償還本金]]</f>
        <v>2684963.090170023</v>
      </c>
      <c r="L292" s="2">
        <f>-現金流量表[[#This Row],[現金流量]]-驗算表[[#This Row],[利息]]</f>
        <v>31368.363415356038</v>
      </c>
      <c r="M292" s="2">
        <f t="shared" si="5"/>
        <v>3625.5407516086088</v>
      </c>
    </row>
    <row r="293" spans="1:13" x14ac:dyDescent="0.25">
      <c r="A293" s="3">
        <v>280</v>
      </c>
      <c r="B29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93" s="2">
        <f>K292-驗算表[[#This Row],[償還本金]]</f>
        <v>2653552.8587861159</v>
      </c>
      <c r="L293" s="2">
        <f>-現金流量表[[#This Row],[現金流量]]-驗算表[[#This Row],[利息]]</f>
        <v>31410.231383907347</v>
      </c>
      <c r="M293" s="2">
        <f t="shared" si="5"/>
        <v>3583.6727830573</v>
      </c>
    </row>
    <row r="294" spans="1:13" x14ac:dyDescent="0.25">
      <c r="A294" s="3">
        <v>281</v>
      </c>
      <c r="B29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94" s="2">
        <f>K293-驗算表[[#This Row],[償還本金]]</f>
        <v>2622100.7035516603</v>
      </c>
      <c r="L294" s="2">
        <f>-現金流量表[[#This Row],[現金流量]]-驗算表[[#This Row],[利息]]</f>
        <v>31452.155234455666</v>
      </c>
      <c r="M294" s="2">
        <f t="shared" si="5"/>
        <v>3541.7489325089814</v>
      </c>
    </row>
    <row r="295" spans="1:13" x14ac:dyDescent="0.25">
      <c r="A295" s="3">
        <v>282</v>
      </c>
      <c r="B29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95" s="2">
        <f>K294-驗算表[[#This Row],[償還本金]]</f>
        <v>2590606.5685100723</v>
      </c>
      <c r="L295" s="2">
        <f>-現金流量表[[#This Row],[現金流量]]-驗算表[[#This Row],[利息]]</f>
        <v>31494.13504158779</v>
      </c>
      <c r="M295" s="2">
        <f t="shared" si="5"/>
        <v>3499.7691253768567</v>
      </c>
    </row>
    <row r="296" spans="1:13" x14ac:dyDescent="0.25">
      <c r="A296" s="3">
        <v>283</v>
      </c>
      <c r="B29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96" s="2">
        <f>K295-驗算表[[#This Row],[償還本金]]</f>
        <v>2559070.3976300824</v>
      </c>
      <c r="L296" s="2">
        <f>-現金流量表[[#This Row],[現金流量]]-驗算表[[#This Row],[利息]]</f>
        <v>31536.17087999007</v>
      </c>
      <c r="M296" s="2">
        <f t="shared" si="5"/>
        <v>3457.7332869745774</v>
      </c>
    </row>
    <row r="297" spans="1:13" x14ac:dyDescent="0.25">
      <c r="A297" s="3">
        <v>284</v>
      </c>
      <c r="B29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97" s="2">
        <f>K296-驗算表[[#This Row],[償還本金]]</f>
        <v>2527492.1348056337</v>
      </c>
      <c r="L297" s="2">
        <f>-現金流量表[[#This Row],[現金流量]]-驗算表[[#This Row],[利息]]</f>
        <v>31578.262824448535</v>
      </c>
      <c r="M297" s="2">
        <f t="shared" si="5"/>
        <v>3415.6413425161131</v>
      </c>
    </row>
    <row r="298" spans="1:13" x14ac:dyDescent="0.25">
      <c r="A298" s="3">
        <v>285</v>
      </c>
      <c r="B29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98" s="2">
        <f>K297-驗算表[[#This Row],[償還本金]]</f>
        <v>2495871.7238557846</v>
      </c>
      <c r="L298" s="2">
        <f>-現金流量表[[#This Row],[現金流量]]-驗算表[[#This Row],[利息]]</f>
        <v>31620.410949849036</v>
      </c>
      <c r="M298" s="2">
        <f t="shared" si="5"/>
        <v>3373.4932171156106</v>
      </c>
    </row>
    <row r="299" spans="1:13" x14ac:dyDescent="0.25">
      <c r="A299" s="3">
        <v>286</v>
      </c>
      <c r="B29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299" s="2">
        <f>K298-驗算表[[#This Row],[償還本金]]</f>
        <v>2464209.108524607</v>
      </c>
      <c r="L299" s="2">
        <f>-現金流量表[[#This Row],[現金流量]]-驗算表[[#This Row],[利息]]</f>
        <v>31662.615331177378</v>
      </c>
      <c r="M299" s="2">
        <f t="shared" si="5"/>
        <v>3331.2888357872675</v>
      </c>
    </row>
    <row r="300" spans="1:13" x14ac:dyDescent="0.25">
      <c r="A300" s="3">
        <v>287</v>
      </c>
      <c r="B30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00" s="2">
        <f>K299-驗算表[[#This Row],[償還本金]]</f>
        <v>2432504.2324810876</v>
      </c>
      <c r="L300" s="2">
        <f>-現金流量表[[#This Row],[現金流量]]-驗算表[[#This Row],[利息]]</f>
        <v>31704.876043519449</v>
      </c>
      <c r="M300" s="2">
        <f t="shared" si="5"/>
        <v>3289.0281234451963</v>
      </c>
    </row>
    <row r="301" spans="1:13" x14ac:dyDescent="0.25">
      <c r="A301" s="3">
        <v>288</v>
      </c>
      <c r="B30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01" s="2">
        <f>K300-驗算表[[#This Row],[償還本金]]</f>
        <v>2400757.0393190263</v>
      </c>
      <c r="L301" s="2">
        <f>-現金流量表[[#This Row],[現金流量]]-驗算表[[#This Row],[利息]]</f>
        <v>31747.193162061354</v>
      </c>
      <c r="M301" s="2">
        <f t="shared" si="5"/>
        <v>3246.7110049032908</v>
      </c>
    </row>
    <row r="302" spans="1:13" x14ac:dyDescent="0.25">
      <c r="A302" s="3">
        <v>289</v>
      </c>
      <c r="B30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02" s="2">
        <f>K301-驗算表[[#This Row],[償還本金]]</f>
        <v>2368967.4725569366</v>
      </c>
      <c r="L302" s="2">
        <f>-現金流量表[[#This Row],[現金流量]]-驗算表[[#This Row],[利息]]</f>
        <v>31789.566762089555</v>
      </c>
      <c r="M302" s="2">
        <f t="shared" si="5"/>
        <v>3204.337404875092</v>
      </c>
    </row>
    <row r="303" spans="1:13" x14ac:dyDescent="0.25">
      <c r="A303" s="3">
        <v>290</v>
      </c>
      <c r="B30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03" s="2">
        <f>K302-驗算表[[#This Row],[償還本金]]</f>
        <v>2337135.4756379453</v>
      </c>
      <c r="L303" s="2">
        <f>-現金流量表[[#This Row],[現金流量]]-驗算表[[#This Row],[利息]]</f>
        <v>31831.996918990993</v>
      </c>
      <c r="M303" s="2">
        <f t="shared" si="5"/>
        <v>3161.9072479736537</v>
      </c>
    </row>
    <row r="304" spans="1:13" x14ac:dyDescent="0.25">
      <c r="A304" s="3">
        <v>291</v>
      </c>
      <c r="B30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04" s="2">
        <f>K303-驗算表[[#This Row],[償還本金]]</f>
        <v>2305260.9919296922</v>
      </c>
      <c r="L304" s="2">
        <f>-現金流量表[[#This Row],[現金流量]]-驗算表[[#This Row],[利息]]</f>
        <v>31874.483708253236</v>
      </c>
      <c r="M304" s="2">
        <f t="shared" si="5"/>
        <v>3119.4204587114114</v>
      </c>
    </row>
    <row r="305" spans="1:13" x14ac:dyDescent="0.25">
      <c r="A305" s="3">
        <v>292</v>
      </c>
      <c r="B30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05" s="2">
        <f>K304-驗算表[[#This Row],[償還本金]]</f>
        <v>2273343.9647242278</v>
      </c>
      <c r="L305" s="2">
        <f>-現金流量表[[#This Row],[現金流量]]-驗算表[[#This Row],[利息]]</f>
        <v>31917.027205464601</v>
      </c>
      <c r="M305" s="2">
        <f t="shared" si="5"/>
        <v>3076.8769615000451</v>
      </c>
    </row>
    <row r="306" spans="1:13" x14ac:dyDescent="0.25">
      <c r="A306" s="3">
        <v>293</v>
      </c>
      <c r="B30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06" s="2">
        <f>K305-驗算表[[#This Row],[償還本金]]</f>
        <v>2241384.3372379136</v>
      </c>
      <c r="L306" s="2">
        <f>-現金流量表[[#This Row],[現金流量]]-驗算表[[#This Row],[利息]]</f>
        <v>31959.627486314301</v>
      </c>
      <c r="M306" s="2">
        <f t="shared" si="5"/>
        <v>3034.2766806503446</v>
      </c>
    </row>
    <row r="307" spans="1:13" x14ac:dyDescent="0.25">
      <c r="A307" s="3">
        <v>294</v>
      </c>
      <c r="B30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07" s="2">
        <f>K306-驗算表[[#This Row],[償還本金]]</f>
        <v>2209382.0526113212</v>
      </c>
      <c r="L307" s="2">
        <f>-現金流量表[[#This Row],[現金流量]]-驗算表[[#This Row],[利息]]</f>
        <v>32002.284626592569</v>
      </c>
      <c r="M307" s="2">
        <f t="shared" si="5"/>
        <v>2991.6195403720772</v>
      </c>
    </row>
    <row r="308" spans="1:13" x14ac:dyDescent="0.25">
      <c r="A308" s="3">
        <v>295</v>
      </c>
      <c r="B30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08" s="2">
        <f>K307-驗算表[[#This Row],[償還本金]]</f>
        <v>2177337.0539091304</v>
      </c>
      <c r="L308" s="2">
        <f>-現金流量表[[#This Row],[現金流量]]-驗算表[[#This Row],[利息]]</f>
        <v>32044.998702190798</v>
      </c>
      <c r="M308" s="2">
        <f t="shared" si="5"/>
        <v>2948.9054647738499</v>
      </c>
    </row>
    <row r="309" spans="1:13" x14ac:dyDescent="0.25">
      <c r="A309" s="3">
        <v>296</v>
      </c>
      <c r="B30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09" s="2">
        <f>K308-驗算表[[#This Row],[償還本金]]</f>
        <v>2145249.2841200288</v>
      </c>
      <c r="L309" s="2">
        <f>-現金流量表[[#This Row],[現金流量]]-驗算表[[#This Row],[利息]]</f>
        <v>32087.769789101669</v>
      </c>
      <c r="M309" s="2">
        <f t="shared" si="5"/>
        <v>2906.1343778629766</v>
      </c>
    </row>
    <row r="310" spans="1:13" x14ac:dyDescent="0.25">
      <c r="A310" s="3">
        <v>297</v>
      </c>
      <c r="B31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10" s="2">
        <f>K309-驗算表[[#This Row],[償還本金]]</f>
        <v>2113118.6861566096</v>
      </c>
      <c r="L310" s="2">
        <f>-現金流量表[[#This Row],[現金流量]]-驗算表[[#This Row],[利息]]</f>
        <v>32130.597963419303</v>
      </c>
      <c r="M310" s="2">
        <f t="shared" si="5"/>
        <v>2863.306203545344</v>
      </c>
    </row>
    <row r="311" spans="1:13" x14ac:dyDescent="0.25">
      <c r="A311" s="3">
        <v>298</v>
      </c>
      <c r="B31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11" s="2">
        <f>K310-驗算表[[#This Row],[償還本金]]</f>
        <v>2080945.2028552701</v>
      </c>
      <c r="L311" s="2">
        <f>-現金流量表[[#This Row],[現金流量]]-驗算表[[#This Row],[利息]]</f>
        <v>32173.483301339373</v>
      </c>
      <c r="M311" s="2">
        <f t="shared" si="5"/>
        <v>2820.4208656252722</v>
      </c>
    </row>
    <row r="312" spans="1:13" x14ac:dyDescent="0.25">
      <c r="A312" s="3">
        <v>299</v>
      </c>
      <c r="B31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12" s="2">
        <f>K311-驗算表[[#This Row],[償還本金]]</f>
        <v>2048728.7769761109</v>
      </c>
      <c r="L312" s="2">
        <f>-現金流量表[[#This Row],[現金流量]]-驗算表[[#This Row],[利息]]</f>
        <v>32216.425879159266</v>
      </c>
      <c r="M312" s="2">
        <f t="shared" si="5"/>
        <v>2777.4782878053825</v>
      </c>
    </row>
    <row r="313" spans="1:13" x14ac:dyDescent="0.25">
      <c r="A313" s="3">
        <v>300</v>
      </c>
      <c r="B31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13" s="2">
        <f>K312-驗算表[[#This Row],[償還本金]]</f>
        <v>2016469.3512028328</v>
      </c>
      <c r="L313" s="2">
        <f>-現金流量表[[#This Row],[現金流量]]-驗算表[[#This Row],[利息]]</f>
        <v>32259.425773278188</v>
      </c>
      <c r="M313" s="2">
        <f t="shared" si="5"/>
        <v>2734.4783936864601</v>
      </c>
    </row>
    <row r="314" spans="1:13" x14ac:dyDescent="0.25">
      <c r="A314" s="3">
        <v>301</v>
      </c>
      <c r="B31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14" s="2">
        <f>K313-驗算表[[#This Row],[償還本金]]</f>
        <v>1984166.8681426353</v>
      </c>
      <c r="L314" s="2">
        <f>-現金流量表[[#This Row],[現金流量]]-驗算表[[#This Row],[利息]]</f>
        <v>32302.483060197326</v>
      </c>
      <c r="M314" s="2">
        <f t="shared" si="5"/>
        <v>2691.4211067673191</v>
      </c>
    </row>
    <row r="315" spans="1:13" x14ac:dyDescent="0.25">
      <c r="A315" s="3">
        <v>302</v>
      </c>
      <c r="B31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15" s="2">
        <f>K314-驗算表[[#This Row],[償還本金]]</f>
        <v>1951821.2703261154</v>
      </c>
      <c r="L315" s="2">
        <f>-現金流量表[[#This Row],[現金流量]]-驗算表[[#This Row],[利息]]</f>
        <v>32345.597816519981</v>
      </c>
      <c r="M315" s="2">
        <f t="shared" si="5"/>
        <v>2648.3063504446654</v>
      </c>
    </row>
    <row r="316" spans="1:13" x14ac:dyDescent="0.25">
      <c r="A316" s="3">
        <v>303</v>
      </c>
      <c r="B31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16" s="2">
        <f>K315-驗算表[[#This Row],[償還本金]]</f>
        <v>1919432.5002071636</v>
      </c>
      <c r="L316" s="2">
        <f>-現金流量表[[#This Row],[現金流量]]-驗算表[[#This Row],[利息]]</f>
        <v>32388.770118951685</v>
      </c>
      <c r="M316" s="2">
        <f t="shared" si="5"/>
        <v>2605.1340480129625</v>
      </c>
    </row>
    <row r="317" spans="1:13" x14ac:dyDescent="0.25">
      <c r="A317" s="3">
        <v>304</v>
      </c>
      <c r="B31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17" s="2">
        <f>K316-驗算表[[#This Row],[償還本金]]</f>
        <v>1887000.5001628632</v>
      </c>
      <c r="L317" s="2">
        <f>-現金流量表[[#This Row],[現金流量]]-驗算表[[#This Row],[利息]]</f>
        <v>32432.000044300356</v>
      </c>
      <c r="M317" s="2">
        <f t="shared" si="5"/>
        <v>2561.9041226642917</v>
      </c>
    </row>
    <row r="318" spans="1:13" x14ac:dyDescent="0.25">
      <c r="A318" s="3">
        <v>305</v>
      </c>
      <c r="B31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18" s="2">
        <f>K317-驗算表[[#This Row],[償還本金]]</f>
        <v>1854525.2124933868</v>
      </c>
      <c r="L318" s="2">
        <f>-現金流量表[[#This Row],[現金流量]]-驗算表[[#This Row],[利息]]</f>
        <v>32475.287669476427</v>
      </c>
      <c r="M318" s="2">
        <f t="shared" si="5"/>
        <v>2518.6164974882176</v>
      </c>
    </row>
    <row r="319" spans="1:13" x14ac:dyDescent="0.25">
      <c r="A319" s="3">
        <v>306</v>
      </c>
      <c r="B31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19" s="2">
        <f>K318-驗算表[[#This Row],[償還本金]]</f>
        <v>1822006.5794218939</v>
      </c>
      <c r="L319" s="2">
        <f>-現金流量表[[#This Row],[現金流量]]-驗算表[[#This Row],[利息]]</f>
        <v>32518.633071492994</v>
      </c>
      <c r="M319" s="2">
        <f t="shared" si="5"/>
        <v>2475.2710954716526</v>
      </c>
    </row>
    <row r="320" spans="1:13" x14ac:dyDescent="0.25">
      <c r="A320" s="3">
        <v>307</v>
      </c>
      <c r="B32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20" s="2">
        <f>K319-驗算表[[#This Row],[償還本金]]</f>
        <v>1789444.543094428</v>
      </c>
      <c r="L320" s="2">
        <f>-現金流量表[[#This Row],[現金流量]]-驗算表[[#This Row],[利息]]</f>
        <v>32562.036327465932</v>
      </c>
      <c r="M320" s="2">
        <f t="shared" si="5"/>
        <v>2431.867839498716</v>
      </c>
    </row>
    <row r="321" spans="1:13" x14ac:dyDescent="0.25">
      <c r="A321" s="3">
        <v>308</v>
      </c>
      <c r="B32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21" s="2">
        <f>K320-驗算表[[#This Row],[償還本金]]</f>
        <v>1756839.0455798139</v>
      </c>
      <c r="L321" s="2">
        <f>-現金流量表[[#This Row],[現金流量]]-驗算表[[#This Row],[利息]]</f>
        <v>32605.497514614046</v>
      </c>
      <c r="M321" s="2">
        <f t="shared" si="5"/>
        <v>2388.4066523506003</v>
      </c>
    </row>
    <row r="322" spans="1:13" x14ac:dyDescent="0.25">
      <c r="A322" s="3">
        <v>309</v>
      </c>
      <c r="B32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22" s="2">
        <f>K321-驗算表[[#This Row],[償還本金]]</f>
        <v>1724190.0288695546</v>
      </c>
      <c r="L322" s="2">
        <f>-現金流量表[[#This Row],[現金流量]]-驗算表[[#This Row],[利息]]</f>
        <v>32649.016710259217</v>
      </c>
      <c r="M322" s="2">
        <f t="shared" si="5"/>
        <v>2344.8874567054318</v>
      </c>
    </row>
    <row r="323" spans="1:13" x14ac:dyDescent="0.25">
      <c r="A323" s="3">
        <v>310</v>
      </c>
      <c r="B32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23" s="2">
        <f>K322-驗算表[[#This Row],[償還本金]]</f>
        <v>1691497.4348777281</v>
      </c>
      <c r="L323" s="2">
        <f>-現金流量表[[#This Row],[現金流量]]-驗算表[[#This Row],[利息]]</f>
        <v>32692.59399182651</v>
      </c>
      <c r="M323" s="2">
        <f t="shared" si="5"/>
        <v>2301.310175138135</v>
      </c>
    </row>
    <row r="324" spans="1:13" x14ac:dyDescent="0.25">
      <c r="A324" s="3">
        <v>311</v>
      </c>
      <c r="B32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24" s="2">
        <f>K323-驗算表[[#This Row],[償還本金]]</f>
        <v>1658761.2054408838</v>
      </c>
      <c r="L324" s="2">
        <f>-現金流量表[[#This Row],[現金流量]]-驗算表[[#This Row],[利息]]</f>
        <v>32736.229436844354</v>
      </c>
      <c r="M324" s="2">
        <f t="shared" si="5"/>
        <v>2257.6747301202918</v>
      </c>
    </row>
    <row r="325" spans="1:13" x14ac:dyDescent="0.25">
      <c r="A325" s="3">
        <v>312</v>
      </c>
      <c r="B32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25" s="2">
        <f>K324-驗算表[[#This Row],[償還本金]]</f>
        <v>1625981.2823179392</v>
      </c>
      <c r="L325" s="2">
        <f>-現金流量表[[#This Row],[現金流量]]-驗算表[[#This Row],[利息]]</f>
        <v>32779.923122944638</v>
      </c>
      <c r="M325" s="2">
        <f t="shared" si="5"/>
        <v>2213.9810440200076</v>
      </c>
    </row>
    <row r="326" spans="1:13" x14ac:dyDescent="0.25">
      <c r="A326" s="3">
        <v>313</v>
      </c>
      <c r="B32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26" s="2">
        <f>K325-驗算表[[#This Row],[償還本金]]</f>
        <v>1593157.6071900763</v>
      </c>
      <c r="L326" s="2">
        <f>-現金流量表[[#This Row],[現金流量]]-驗算表[[#This Row],[利息]]</f>
        <v>32823.67512786288</v>
      </c>
      <c r="M326" s="2">
        <f t="shared" si="5"/>
        <v>2170.2290391017696</v>
      </c>
    </row>
    <row r="327" spans="1:13" x14ac:dyDescent="0.25">
      <c r="A327" s="3">
        <v>314</v>
      </c>
      <c r="B32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27" s="2">
        <f>K326-驗算表[[#This Row],[償還本金]]</f>
        <v>1560290.1216606379</v>
      </c>
      <c r="L327" s="2">
        <f>-現金流量表[[#This Row],[現金流量]]-驗算表[[#This Row],[利息]]</f>
        <v>32867.485529438338</v>
      </c>
      <c r="M327" s="2">
        <f t="shared" si="5"/>
        <v>2126.4186375263093</v>
      </c>
    </row>
    <row r="328" spans="1:13" x14ac:dyDescent="0.25">
      <c r="A328" s="3">
        <v>315</v>
      </c>
      <c r="B32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28" s="2">
        <f>K327-驗算表[[#This Row],[償還本金]]</f>
        <v>1527378.7672550238</v>
      </c>
      <c r="L328" s="2">
        <f>-現金流量表[[#This Row],[現金流量]]-驗算表[[#This Row],[利息]]</f>
        <v>32911.354405614184</v>
      </c>
      <c r="M328" s="2">
        <f t="shared" si="5"/>
        <v>2082.5497613504663</v>
      </c>
    </row>
    <row r="329" spans="1:13" x14ac:dyDescent="0.25">
      <c r="A329" s="3">
        <v>316</v>
      </c>
      <c r="B32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29" s="2">
        <f>K328-驗算表[[#This Row],[償還本金]]</f>
        <v>1494423.4854205863</v>
      </c>
      <c r="L329" s="2">
        <f>-現金流量表[[#This Row],[現金流量]]-驗算表[[#This Row],[利息]]</f>
        <v>32955.281834437599</v>
      </c>
      <c r="M329" s="2">
        <f t="shared" si="5"/>
        <v>2038.6223325270466</v>
      </c>
    </row>
    <row r="330" spans="1:13" x14ac:dyDescent="0.25">
      <c r="A330" s="3">
        <v>317</v>
      </c>
      <c r="B33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30" s="2">
        <f>K329-驗算表[[#This Row],[償還本金]]</f>
        <v>1461424.2175265264</v>
      </c>
      <c r="L330" s="2">
        <f>-現金流量表[[#This Row],[現金流量]]-驗算表[[#This Row],[利息]]</f>
        <v>32999.267894059958</v>
      </c>
      <c r="M330" s="2">
        <f t="shared" si="5"/>
        <v>1994.6362729046859</v>
      </c>
    </row>
    <row r="331" spans="1:13" x14ac:dyDescent="0.25">
      <c r="A331" s="3">
        <v>318</v>
      </c>
      <c r="B33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31" s="2">
        <f>K330-驗算表[[#This Row],[償還本金]]</f>
        <v>1428380.9048637894</v>
      </c>
      <c r="L331" s="2">
        <f>-現金流量表[[#This Row],[現金流量]]-驗算表[[#This Row],[利息]]</f>
        <v>33043.312662736935</v>
      </c>
      <c r="M331" s="2">
        <f t="shared" si="5"/>
        <v>1950.5915042277093</v>
      </c>
    </row>
    <row r="332" spans="1:13" x14ac:dyDescent="0.25">
      <c r="A332" s="3">
        <v>319</v>
      </c>
      <c r="B33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32" s="2">
        <f>K331-驗算表[[#This Row],[償還本金]]</f>
        <v>1395293.4886449608</v>
      </c>
      <c r="L332" s="2">
        <f>-現金流量表[[#This Row],[現金流量]]-驗算表[[#This Row],[利息]]</f>
        <v>33087.416218828657</v>
      </c>
      <c r="M332" s="2">
        <f t="shared" si="5"/>
        <v>1906.4879481359924</v>
      </c>
    </row>
    <row r="333" spans="1:13" x14ac:dyDescent="0.25">
      <c r="A333" s="3">
        <v>320</v>
      </c>
      <c r="B33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33" s="2">
        <f>K332-驗算表[[#This Row],[償還本金]]</f>
        <v>1362161.9100041611</v>
      </c>
      <c r="L333" s="2">
        <f>-現金流量表[[#This Row],[現金流量]]-驗算表[[#This Row],[利息]]</f>
        <v>33131.578640799824</v>
      </c>
      <c r="M333" s="2">
        <f t="shared" si="5"/>
        <v>1862.3255261648226</v>
      </c>
    </row>
    <row r="334" spans="1:13" x14ac:dyDescent="0.25">
      <c r="A334" s="3">
        <v>321</v>
      </c>
      <c r="B33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34" s="2">
        <f>K333-驗算表[[#This Row],[償還本金]]</f>
        <v>1328986.1099969412</v>
      </c>
      <c r="L334" s="2">
        <f>-現金流量表[[#This Row],[現金流量]]-驗算表[[#This Row],[利息]]</f>
        <v>33175.800007219892</v>
      </c>
      <c r="M334" s="2">
        <f t="shared" ref="M334:M373" si="6">K333*實質年利率/12</f>
        <v>1818.1041597447584</v>
      </c>
    </row>
    <row r="335" spans="1:13" x14ac:dyDescent="0.25">
      <c r="A335" s="3">
        <v>322</v>
      </c>
      <c r="B33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35" s="2">
        <f>K334-驗算表[[#This Row],[償還本金]]</f>
        <v>1295766.0296001781</v>
      </c>
      <c r="L335" s="2">
        <f>-現金流量表[[#This Row],[現金流量]]-驗算表[[#This Row],[利息]]</f>
        <v>33220.080396763158</v>
      </c>
      <c r="M335" s="2">
        <f t="shared" si="6"/>
        <v>1773.8237702014901</v>
      </c>
    </row>
    <row r="336" spans="1:13" x14ac:dyDescent="0.25">
      <c r="A336" s="3">
        <v>323</v>
      </c>
      <c r="B33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36" s="2">
        <f>K335-驗算表[[#This Row],[償還本金]]</f>
        <v>1262501.6097119693</v>
      </c>
      <c r="L336" s="2">
        <f>-現金流量表[[#This Row],[現金流量]]-驗算表[[#This Row],[利息]]</f>
        <v>33264.419888208948</v>
      </c>
      <c r="M336" s="2">
        <f t="shared" si="6"/>
        <v>1729.4842787557002</v>
      </c>
    </row>
    <row r="337" spans="1:13" x14ac:dyDescent="0.25">
      <c r="A337" s="3">
        <v>324</v>
      </c>
      <c r="B33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37" s="2">
        <f>K336-驗算表[[#This Row],[償還本金]]</f>
        <v>1229192.7911515275</v>
      </c>
      <c r="L337" s="2">
        <f>-現金流量表[[#This Row],[現金流量]]-驗算表[[#This Row],[利息]]</f>
        <v>33308.818560441723</v>
      </c>
      <c r="M337" s="2">
        <f t="shared" si="6"/>
        <v>1685.0856065229227</v>
      </c>
    </row>
    <row r="338" spans="1:13" x14ac:dyDescent="0.25">
      <c r="A338" s="3">
        <v>325</v>
      </c>
      <c r="B33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38" s="2">
        <f>K337-驗算表[[#This Row],[償還本金]]</f>
        <v>1195839.5146590762</v>
      </c>
      <c r="L338" s="2">
        <f>-現金流量表[[#This Row],[現金流量]]-驗算表[[#This Row],[利息]]</f>
        <v>33353.276492451245</v>
      </c>
      <c r="M338" s="2">
        <f t="shared" si="6"/>
        <v>1640.627674513403</v>
      </c>
    </row>
    <row r="339" spans="1:13" x14ac:dyDescent="0.25">
      <c r="A339" s="3">
        <v>326</v>
      </c>
      <c r="B33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39" s="2">
        <f>K338-驗算表[[#This Row],[償還本金]]</f>
        <v>1162441.7208957435</v>
      </c>
      <c r="L339" s="2">
        <f>-現金流量表[[#This Row],[現金流量]]-驗算表[[#This Row],[利息]]</f>
        <v>33397.793763332687</v>
      </c>
      <c r="M339" s="2">
        <f t="shared" si="6"/>
        <v>1596.1104036319573</v>
      </c>
    </row>
    <row r="340" spans="1:13" x14ac:dyDescent="0.25">
      <c r="A340" s="3">
        <v>327</v>
      </c>
      <c r="B34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40" s="2">
        <f>K339-驗算表[[#This Row],[償還本金]]</f>
        <v>1128999.3504434566</v>
      </c>
      <c r="L340" s="2">
        <f>-現金流量表[[#This Row],[現金流量]]-驗算表[[#This Row],[利息]]</f>
        <v>33442.370452286814</v>
      </c>
      <c r="M340" s="2">
        <f t="shared" si="6"/>
        <v>1551.533714677832</v>
      </c>
    </row>
    <row r="341" spans="1:13" x14ac:dyDescent="0.25">
      <c r="A341" s="3">
        <v>328</v>
      </c>
      <c r="B34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41" s="2">
        <f>K340-驗算表[[#This Row],[償還本金]]</f>
        <v>1095512.3438048365</v>
      </c>
      <c r="L341" s="2">
        <f>-現金流量表[[#This Row],[現金流量]]-驗算表[[#This Row],[利息]]</f>
        <v>33487.006638620085</v>
      </c>
      <c r="M341" s="2">
        <f t="shared" si="6"/>
        <v>1506.8975283445625</v>
      </c>
    </row>
    <row r="342" spans="1:13" x14ac:dyDescent="0.25">
      <c r="A342" s="3">
        <v>329</v>
      </c>
      <c r="B34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42" s="2">
        <f>K341-驗算表[[#This Row],[償還本金]]</f>
        <v>1061980.6414030916</v>
      </c>
      <c r="L342" s="2">
        <f>-現金流量表[[#This Row],[現金流量]]-驗算表[[#This Row],[利息]]</f>
        <v>33531.702401744813</v>
      </c>
      <c r="M342" s="2">
        <f t="shared" si="6"/>
        <v>1462.2017652198326</v>
      </c>
    </row>
    <row r="343" spans="1:13" x14ac:dyDescent="0.25">
      <c r="A343" s="3">
        <v>330</v>
      </c>
      <c r="B34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43" s="2">
        <f>K342-驗算表[[#This Row],[償還本金]]</f>
        <v>1028404.1835819123</v>
      </c>
      <c r="L343" s="2">
        <f>-現金流量表[[#This Row],[現金流量]]-驗算表[[#This Row],[利息]]</f>
        <v>33576.457821179312</v>
      </c>
      <c r="M343" s="2">
        <f t="shared" si="6"/>
        <v>1417.4463457853326</v>
      </c>
    </row>
    <row r="344" spans="1:13" x14ac:dyDescent="0.25">
      <c r="A344" s="3">
        <v>331</v>
      </c>
      <c r="B34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44" s="2">
        <f>K343-驗算表[[#This Row],[償還本金]]</f>
        <v>994782.91060536425</v>
      </c>
      <c r="L344" s="2">
        <f>-現金流量表[[#This Row],[現金流量]]-驗算表[[#This Row],[利息]]</f>
        <v>33621.272976548025</v>
      </c>
      <c r="M344" s="2">
        <f t="shared" si="6"/>
        <v>1372.6311904166189</v>
      </c>
    </row>
    <row r="345" spans="1:13" x14ac:dyDescent="0.25">
      <c r="A345" s="3">
        <v>332</v>
      </c>
      <c r="B34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45" s="2">
        <f>K344-驗算表[[#This Row],[償還本金]]</f>
        <v>961116.76265778253</v>
      </c>
      <c r="L345" s="2">
        <f>-現金流量表[[#This Row],[現金流量]]-驗算表[[#This Row],[利息]]</f>
        <v>33666.147947581674</v>
      </c>
      <c r="M345" s="2">
        <f t="shared" si="6"/>
        <v>1327.7562193829704</v>
      </c>
    </row>
    <row r="346" spans="1:13" x14ac:dyDescent="0.25">
      <c r="A346" s="3">
        <v>333</v>
      </c>
      <c r="B34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46" s="2">
        <f>K345-驗算表[[#This Row],[償還本金]]</f>
        <v>927405.6798436651</v>
      </c>
      <c r="L346" s="2">
        <f>-現金流量表[[#This Row],[現金流量]]-驗算表[[#This Row],[利息]]</f>
        <v>33711.082814117399</v>
      </c>
      <c r="M346" s="2">
        <f t="shared" si="6"/>
        <v>1282.8213528472486</v>
      </c>
    </row>
    <row r="347" spans="1:13" x14ac:dyDescent="0.25">
      <c r="A347" s="3">
        <v>334</v>
      </c>
      <c r="B34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47" s="2">
        <f>K346-驗算表[[#This Row],[償還本金]]</f>
        <v>893649.60218756623</v>
      </c>
      <c r="L347" s="2">
        <f>-現金流量表[[#This Row],[現金流量]]-驗算表[[#This Row],[利息]]</f>
        <v>33756.077656098889</v>
      </c>
      <c r="M347" s="2">
        <f t="shared" si="6"/>
        <v>1237.8265108657549</v>
      </c>
    </row>
    <row r="348" spans="1:13" x14ac:dyDescent="0.25">
      <c r="A348" s="3">
        <v>335</v>
      </c>
      <c r="B34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48" s="2">
        <f>K347-驗算表[[#This Row],[償還本金]]</f>
        <v>859848.46963398962</v>
      </c>
      <c r="L348" s="2">
        <f>-現金流量表[[#This Row],[現金流量]]-驗算表[[#This Row],[利息]]</f>
        <v>33801.132553576557</v>
      </c>
      <c r="M348" s="2">
        <f t="shared" si="6"/>
        <v>1192.7716133880879</v>
      </c>
    </row>
    <row r="349" spans="1:13" x14ac:dyDescent="0.25">
      <c r="A349" s="3">
        <v>336</v>
      </c>
      <c r="B34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49" s="2">
        <f>K348-驗算表[[#This Row],[償還本金]]</f>
        <v>826002.22204728192</v>
      </c>
      <c r="L349" s="2">
        <f>-現金流量表[[#This Row],[現金流量]]-驗算表[[#This Row],[利息]]</f>
        <v>33846.247586707643</v>
      </c>
      <c r="M349" s="2">
        <f t="shared" si="6"/>
        <v>1147.6565802570015</v>
      </c>
    </row>
    <row r="350" spans="1:13" x14ac:dyDescent="0.25">
      <c r="A350" s="3">
        <v>337</v>
      </c>
      <c r="B35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50" s="2">
        <f>K349-驗算表[[#This Row],[償還本金]]</f>
        <v>792110.79921152559</v>
      </c>
      <c r="L350" s="2">
        <f>-現金流量表[[#This Row],[現金流量]]-驗算表[[#This Row],[利息]]</f>
        <v>33891.422835756384</v>
      </c>
      <c r="M350" s="2">
        <f t="shared" si="6"/>
        <v>1102.4813312082624</v>
      </c>
    </row>
    <row r="351" spans="1:13" x14ac:dyDescent="0.25">
      <c r="A351" s="3">
        <v>338</v>
      </c>
      <c r="B35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51" s="2">
        <f>K350-驗算表[[#This Row],[償還本金]]</f>
        <v>758174.14083043148</v>
      </c>
      <c r="L351" s="2">
        <f>-現金流量表[[#This Row],[現金流量]]-驗算表[[#This Row],[利息]]</f>
        <v>33936.658381094137</v>
      </c>
      <c r="M351" s="2">
        <f t="shared" si="6"/>
        <v>1057.2457858705068</v>
      </c>
    </row>
    <row r="352" spans="1:13" x14ac:dyDescent="0.25">
      <c r="A352" s="3">
        <v>339</v>
      </c>
      <c r="B35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52" s="2">
        <f>K351-驗算表[[#This Row],[償還本金]]</f>
        <v>724192.18652723194</v>
      </c>
      <c r="L352" s="2">
        <f>-現金流量表[[#This Row],[現金流量]]-驗算表[[#This Row],[利息]]</f>
        <v>33981.954303199549</v>
      </c>
      <c r="M352" s="2">
        <f t="shared" si="6"/>
        <v>1011.9498637650973</v>
      </c>
    </row>
    <row r="353" spans="1:13" x14ac:dyDescent="0.25">
      <c r="A353" s="3">
        <v>340</v>
      </c>
      <c r="B35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53" s="2">
        <f>K352-驗算表[[#This Row],[償還本金]]</f>
        <v>690164.87584457325</v>
      </c>
      <c r="L353" s="2">
        <f>-現金流量表[[#This Row],[現金流量]]-驗算表[[#This Row],[利息]]</f>
        <v>34027.310682658666</v>
      </c>
      <c r="M353" s="2">
        <f t="shared" si="6"/>
        <v>966.59348430598118</v>
      </c>
    </row>
    <row r="354" spans="1:13" x14ac:dyDescent="0.25">
      <c r="A354" s="3">
        <v>341</v>
      </c>
      <c r="B35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54" s="2">
        <f>K353-驗算表[[#This Row],[償還本金]]</f>
        <v>656092.14824440819</v>
      </c>
      <c r="L354" s="2">
        <f>-現金流量表[[#This Row],[現金流量]]-驗算表[[#This Row],[利息]]</f>
        <v>34072.727600165104</v>
      </c>
      <c r="M354" s="2">
        <f t="shared" si="6"/>
        <v>921.17656679954462</v>
      </c>
    </row>
    <row r="355" spans="1:13" x14ac:dyDescent="0.25">
      <c r="A355" s="3">
        <v>342</v>
      </c>
      <c r="B35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55" s="2">
        <f>K354-驗算表[[#This Row],[償還本金]]</f>
        <v>621973.94310788799</v>
      </c>
      <c r="L355" s="2">
        <f>-現金流量表[[#This Row],[現金流量]]-驗算表[[#This Row],[利息]]</f>
        <v>34118.205136520177</v>
      </c>
      <c r="M355" s="2">
        <f t="shared" si="6"/>
        <v>875.6990304444713</v>
      </c>
    </row>
    <row r="356" spans="1:13" x14ac:dyDescent="0.25">
      <c r="A356" s="3">
        <v>343</v>
      </c>
      <c r="B35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56" s="2">
        <f>K355-驗算表[[#This Row],[償還本金]]</f>
        <v>587810.19973525498</v>
      </c>
      <c r="L356" s="2">
        <f>-現金流量表[[#This Row],[現金流量]]-驗算表[[#This Row],[利息]]</f>
        <v>34163.743372633049</v>
      </c>
      <c r="M356" s="2">
        <f t="shared" si="6"/>
        <v>830.16079433159769</v>
      </c>
    </row>
    <row r="357" spans="1:13" x14ac:dyDescent="0.25">
      <c r="A357" s="3">
        <v>344</v>
      </c>
      <c r="B35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57" s="2">
        <f>K356-驗算表[[#This Row],[償還本金]]</f>
        <v>553600.85734573414</v>
      </c>
      <c r="L357" s="2">
        <f>-現金流量表[[#This Row],[現金流量]]-驗算表[[#This Row],[利息]]</f>
        <v>34209.342389520876</v>
      </c>
      <c r="M357" s="2">
        <f t="shared" si="6"/>
        <v>784.5617774437693</v>
      </c>
    </row>
    <row r="358" spans="1:13" x14ac:dyDescent="0.25">
      <c r="A358" s="3">
        <v>345</v>
      </c>
      <c r="B35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58" s="2">
        <f>K357-驗算表[[#This Row],[償還本金]]</f>
        <v>519345.85507742519</v>
      </c>
      <c r="L358" s="2">
        <f>-現金流量表[[#This Row],[現金流量]]-驗算表[[#This Row],[利息]]</f>
        <v>34255.002268308948</v>
      </c>
      <c r="M358" s="2">
        <f t="shared" si="6"/>
        <v>738.90189865569585</v>
      </c>
    </row>
    <row r="359" spans="1:13" x14ac:dyDescent="0.25">
      <c r="A359" s="3">
        <v>346</v>
      </c>
      <c r="B35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59" s="2">
        <f>K358-驗算表[[#This Row],[償還本金]]</f>
        <v>485045.13198719436</v>
      </c>
      <c r="L359" s="2">
        <f>-現金流量表[[#This Row],[現金流量]]-驗算表[[#This Row],[利息]]</f>
        <v>34300.723090230837</v>
      </c>
      <c r="M359" s="2">
        <f t="shared" si="6"/>
        <v>693.18107673380825</v>
      </c>
    </row>
    <row r="360" spans="1:13" x14ac:dyDescent="0.25">
      <c r="A360" s="3">
        <v>347</v>
      </c>
      <c r="B36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60" s="2">
        <f>K359-驗算表[[#This Row],[償還本金]]</f>
        <v>450698.62705056585</v>
      </c>
      <c r="L360" s="2">
        <f>-現金流量表[[#This Row],[現金流量]]-驗算表[[#This Row],[利息]]</f>
        <v>34346.504936628531</v>
      </c>
      <c r="M360" s="2">
        <f t="shared" si="6"/>
        <v>647.39923033611296</v>
      </c>
    </row>
    <row r="361" spans="1:13" x14ac:dyDescent="0.25">
      <c r="A361" s="3">
        <v>348</v>
      </c>
      <c r="B36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61" s="2">
        <f>K360-驗算表[[#This Row],[償還本金]]</f>
        <v>416306.27916161326</v>
      </c>
      <c r="L361" s="2">
        <f>-現金流量表[[#This Row],[現金流量]]-驗算表[[#This Row],[利息]]</f>
        <v>34392.347888952601</v>
      </c>
      <c r="M361" s="2">
        <f t="shared" si="6"/>
        <v>601.55627801204787</v>
      </c>
    </row>
    <row r="362" spans="1:13" x14ac:dyDescent="0.25">
      <c r="A362" s="3">
        <v>349</v>
      </c>
      <c r="B36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62" s="2">
        <f>K361-驗算表[[#This Row],[償還本金]]</f>
        <v>381868.02713285096</v>
      </c>
      <c r="L362" s="2">
        <f>-現金流量表[[#This Row],[現金流量]]-驗算表[[#This Row],[利息]]</f>
        <v>34438.252028762312</v>
      </c>
      <c r="M362" s="2">
        <f t="shared" si="6"/>
        <v>555.65213820233714</v>
      </c>
    </row>
    <row r="363" spans="1:13" x14ac:dyDescent="0.25">
      <c r="A363" s="3">
        <v>350</v>
      </c>
      <c r="B36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63" s="2">
        <f>K362-驗算表[[#This Row],[償還本金]]</f>
        <v>347383.80969512515</v>
      </c>
      <c r="L363" s="2">
        <f>-現金流量表[[#This Row],[現金流量]]-驗算表[[#This Row],[利息]]</f>
        <v>34484.217437725798</v>
      </c>
      <c r="M363" s="2">
        <f t="shared" si="6"/>
        <v>509.68672923884628</v>
      </c>
    </row>
    <row r="364" spans="1:13" x14ac:dyDescent="0.25">
      <c r="A364" s="3">
        <v>351</v>
      </c>
      <c r="B364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64" s="2">
        <f>K363-驗算表[[#This Row],[償還本金]]</f>
        <v>312853.56549750495</v>
      </c>
      <c r="L364" s="2">
        <f>-現金流量表[[#This Row],[現金流量]]-驗算表[[#This Row],[利息]]</f>
        <v>34530.24419762021</v>
      </c>
      <c r="M364" s="2">
        <f t="shared" si="6"/>
        <v>463.6599693444366</v>
      </c>
    </row>
    <row r="365" spans="1:13" x14ac:dyDescent="0.25">
      <c r="A365" s="3">
        <v>352</v>
      </c>
      <c r="B365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65" s="2">
        <f>K364-驗算表[[#This Row],[償還本金]]</f>
        <v>278277.23310717312</v>
      </c>
      <c r="L365" s="2">
        <f>-現金流量表[[#This Row],[現金流量]]-驗算表[[#This Row],[利息]]</f>
        <v>34576.332390331823</v>
      </c>
      <c r="M365" s="2">
        <f t="shared" si="6"/>
        <v>417.57177663281999</v>
      </c>
    </row>
    <row r="366" spans="1:13" x14ac:dyDescent="0.25">
      <c r="A366" s="3">
        <v>353</v>
      </c>
      <c r="B366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66" s="2">
        <f>K365-驗算表[[#This Row],[償還本金]]</f>
        <v>243654.75100931688</v>
      </c>
      <c r="L366" s="2">
        <f>-現金流量表[[#This Row],[現金流量]]-驗算表[[#This Row],[利息]]</f>
        <v>34622.482097856235</v>
      </c>
      <c r="M366" s="2">
        <f t="shared" si="6"/>
        <v>371.42206910841287</v>
      </c>
    </row>
    <row r="367" spans="1:13" x14ac:dyDescent="0.25">
      <c r="A367" s="3">
        <v>354</v>
      </c>
      <c r="B367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67" s="2">
        <f>K366-驗算表[[#This Row],[償還本金]]</f>
        <v>208986.05760701842</v>
      </c>
      <c r="L367" s="2">
        <f>-現金流量表[[#This Row],[現金流量]]-驗算表[[#This Row],[利息]]</f>
        <v>34668.693402298457</v>
      </c>
      <c r="M367" s="2">
        <f t="shared" si="6"/>
        <v>325.21076466619093</v>
      </c>
    </row>
    <row r="368" spans="1:13" x14ac:dyDescent="0.25">
      <c r="A368" s="3">
        <v>355</v>
      </c>
      <c r="B368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68" s="2">
        <f>K367-驗算表[[#This Row],[償還本金]]</f>
        <v>174271.0912211453</v>
      </c>
      <c r="L368" s="2">
        <f>-現金流量表[[#This Row],[現金流量]]-驗算表[[#This Row],[利息]]</f>
        <v>34714.966385873107</v>
      </c>
      <c r="M368" s="2">
        <f t="shared" si="6"/>
        <v>278.93778109154232</v>
      </c>
    </row>
    <row r="369" spans="1:13" x14ac:dyDescent="0.25">
      <c r="A369" s="3">
        <v>356</v>
      </c>
      <c r="B369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69" s="2">
        <f>K368-驗算表[[#This Row],[償還本金]]</f>
        <v>139509.79009024077</v>
      </c>
      <c r="L369" s="2">
        <f>-現金流量表[[#This Row],[現金流量]]-驗算表[[#This Row],[利息]]</f>
        <v>34761.301130904525</v>
      </c>
      <c r="M369" s="2">
        <f t="shared" si="6"/>
        <v>232.60303606012198</v>
      </c>
    </row>
    <row r="370" spans="1:13" x14ac:dyDescent="0.25">
      <c r="A370" s="3">
        <v>357</v>
      </c>
      <c r="B370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70" s="2">
        <f>K369-驗算表[[#This Row],[償還本金]]</f>
        <v>104702.09237041383</v>
      </c>
      <c r="L370" s="2">
        <f>-現金流量表[[#This Row],[現金流量]]-驗算表[[#This Row],[利息]]</f>
        <v>34807.697719826945</v>
      </c>
      <c r="M370" s="2">
        <f t="shared" si="6"/>
        <v>186.2064471377048</v>
      </c>
    </row>
    <row r="371" spans="1:13" x14ac:dyDescent="0.25">
      <c r="A371" s="3">
        <v>358</v>
      </c>
      <c r="B371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71" s="2">
        <f>K370-驗算表[[#This Row],[償還本金]]</f>
        <v>69847.936135229218</v>
      </c>
      <c r="L371" s="2">
        <f>-現金流量表[[#This Row],[現金流量]]-驗算表[[#This Row],[利息]]</f>
        <v>34854.156235184608</v>
      </c>
      <c r="M371" s="2">
        <f t="shared" si="6"/>
        <v>139.74793178003912</v>
      </c>
    </row>
    <row r="372" spans="1:13" x14ac:dyDescent="0.25">
      <c r="A372" s="3">
        <v>359</v>
      </c>
      <c r="B372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72" s="2">
        <f>K371-驗算表[[#This Row],[償還本金]]</f>
        <v>34947.25937559727</v>
      </c>
      <c r="L372" s="2">
        <f>-現金流量表[[#This Row],[現金流量]]-驗算表[[#This Row],[利息]]</f>
        <v>34900.676759631948</v>
      </c>
      <c r="M372" s="2">
        <f t="shared" si="6"/>
        <v>93.227407332699912</v>
      </c>
    </row>
    <row r="373" spans="1:13" x14ac:dyDescent="0.25">
      <c r="A373" s="3">
        <v>360</v>
      </c>
      <c r="B373" s="2">
        <f>IF(現金流量表[[#This Row],[期數]]=0,貸款金額-費用合計,IF(現金流量表[[#This Row],[期數]]&lt;=總期數,-VLOOKUP(現金流量表[[#This Row],[期數]],月繳款分析表[],5),""))</f>
        <v>-34993.904166964647</v>
      </c>
      <c r="K373" s="2">
        <f>K372-驗算表[[#This Row],[償還本金]]</f>
        <v>-3.3643300412222743E-7</v>
      </c>
      <c r="L373" s="2">
        <f>-現金流量表[[#This Row],[現金流量]]-驗算表[[#This Row],[利息]]</f>
        <v>34947.259375933703</v>
      </c>
      <c r="M373" s="2">
        <f t="shared" si="6"/>
        <v>46.644791030941626</v>
      </c>
    </row>
  </sheetData>
  <phoneticPr fontId="2" type="noConversion"/>
  <pageMargins left="0.7" right="0.7" top="0.75" bottom="0.75" header="0.3" footer="0.3"/>
  <pageSetup paperSize="9" orientation="portrait" r:id="rId1"/>
  <drawing r:id="rId2"/>
  <tableParts count="3"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8</vt:i4>
      </vt:variant>
    </vt:vector>
  </HeadingPairs>
  <TitlesOfParts>
    <vt:vector size="9" baseType="lpstr">
      <vt:lpstr>房貸實質年利率</vt:lpstr>
      <vt:lpstr>第一段年利率</vt:lpstr>
      <vt:lpstr>第二段年利率</vt:lpstr>
      <vt:lpstr>第三段年利率</vt:lpstr>
      <vt:lpstr>貸款金額</vt:lpstr>
      <vt:lpstr>費用合計</vt:lpstr>
      <vt:lpstr>實質年利率</vt:lpstr>
      <vt:lpstr>總利息</vt:lpstr>
      <vt:lpstr>總期數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Stanley Hsiao</dc:creator>
  <cp:lastModifiedBy>Cindy</cp:lastModifiedBy>
  <dcterms:created xsi:type="dcterms:W3CDTF">2015-08-07T06:27:12Z</dcterms:created>
  <dcterms:modified xsi:type="dcterms:W3CDTF">2019-06-18T10:12:50Z</dcterms:modified>
</cp:coreProperties>
</file>