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◎ki\◎文稿\3書\2019-10雷浩斯3(大師智慧)-市場先生-陳家豐-阿格力-怪老子Excel簡單版-效率理財王\06怪老子Excel簡單版\◎◎網站上Excel需要更換\"/>
    </mc:Choice>
  </mc:AlternateContent>
  <bookViews>
    <workbookView xWindow="0" yWindow="0" windowWidth="28800" windowHeight="11955"/>
  </bookViews>
  <sheets>
    <sheet name="未來所需資金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/>
  <c r="B6" i="1"/>
  <c r="B8" i="1" s="1"/>
  <c r="B7" i="1"/>
  <c r="C36" i="1" l="1"/>
  <c r="D36" i="1" s="1"/>
  <c r="C35" i="1"/>
  <c r="D35" i="1" s="1"/>
  <c r="C34" i="1"/>
  <c r="D34" i="1" s="1"/>
  <c r="C33" i="1"/>
  <c r="D33" i="1" s="1"/>
  <c r="C32" i="1"/>
  <c r="D32" i="1" s="1"/>
  <c r="C31" i="1"/>
  <c r="D31" i="1" s="1"/>
  <c r="C30" i="1"/>
  <c r="D30" i="1" s="1"/>
  <c r="C29" i="1"/>
  <c r="C28" i="1"/>
  <c r="D28" i="1" s="1"/>
  <c r="C27" i="1"/>
  <c r="D27" i="1" s="1"/>
  <c r="C26" i="1"/>
  <c r="D26" i="1" s="1"/>
  <c r="C25" i="1"/>
  <c r="D25" i="1" s="1"/>
  <c r="C24" i="1"/>
  <c r="D24" i="1" s="1"/>
  <c r="C23" i="1"/>
  <c r="D23" i="1" s="1"/>
  <c r="C22" i="1"/>
  <c r="D22" i="1" s="1"/>
  <c r="C21" i="1"/>
  <c r="D21" i="1" s="1"/>
  <c r="C20" i="1"/>
  <c r="D20" i="1" s="1"/>
  <c r="C19" i="1"/>
  <c r="D19" i="1" s="1"/>
  <c r="C18" i="1"/>
  <c r="D18" i="1" s="1"/>
  <c r="C17" i="1"/>
  <c r="D17" i="1" s="1"/>
  <c r="C16" i="1"/>
  <c r="D16" i="1" s="1"/>
  <c r="C15" i="1"/>
  <c r="D15" i="1" s="1"/>
  <c r="C14" i="1"/>
  <c r="D14" i="1" s="1"/>
  <c r="C13" i="1"/>
  <c r="D13" i="1" s="1"/>
  <c r="C12" i="1"/>
  <c r="D12" i="1" s="1"/>
  <c r="D11" i="1"/>
  <c r="C11" i="1"/>
  <c r="G35" i="1"/>
  <c r="G36" i="1"/>
  <c r="F12" i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D29" i="1" l="1"/>
  <c r="J11" i="1"/>
  <c r="I12" i="1" s="1"/>
  <c r="H12" i="1"/>
  <c r="A13" i="1"/>
  <c r="G33" i="1" l="1"/>
  <c r="G34" i="1"/>
  <c r="G22" i="1"/>
  <c r="G26" i="1"/>
  <c r="G30" i="1"/>
  <c r="G23" i="1"/>
  <c r="G27" i="1"/>
  <c r="G31" i="1"/>
  <c r="G25" i="1"/>
  <c r="G24" i="1"/>
  <c r="G28" i="1"/>
  <c r="G32" i="1"/>
  <c r="G29" i="1"/>
  <c r="G16" i="1"/>
  <c r="G17" i="1"/>
  <c r="G21" i="1"/>
  <c r="G20" i="1"/>
  <c r="G18" i="1"/>
  <c r="G19" i="1"/>
  <c r="G13" i="1"/>
  <c r="G15" i="1"/>
  <c r="G12" i="1"/>
  <c r="G14" i="1"/>
  <c r="A14" i="1"/>
  <c r="H13" i="1" l="1"/>
  <c r="A15" i="1"/>
  <c r="H14" i="1" l="1"/>
  <c r="A16" i="1"/>
  <c r="H15" i="1" l="1"/>
  <c r="A17" i="1"/>
  <c r="H16" i="1" l="1"/>
  <c r="A18" i="1"/>
  <c r="H17" i="1" l="1"/>
  <c r="A19" i="1"/>
  <c r="H18" i="1" l="1"/>
  <c r="A20" i="1"/>
  <c r="H19" i="1" l="1"/>
  <c r="A21" i="1"/>
  <c r="H20" i="1" l="1"/>
  <c r="A22" i="1"/>
  <c r="H21" i="1" l="1"/>
  <c r="A23" i="1"/>
  <c r="H22" i="1" l="1"/>
  <c r="A24" i="1"/>
  <c r="H23" i="1" l="1"/>
  <c r="A25" i="1"/>
  <c r="H24" i="1" l="1"/>
  <c r="A26" i="1"/>
  <c r="H25" i="1" l="1"/>
  <c r="A27" i="1"/>
  <c r="H26" i="1" l="1"/>
  <c r="A28" i="1"/>
  <c r="H27" i="1" l="1"/>
  <c r="A29" i="1"/>
  <c r="H28" i="1" l="1"/>
  <c r="A30" i="1"/>
  <c r="H29" i="1" l="1"/>
  <c r="A31" i="1"/>
  <c r="H30" i="1" l="1"/>
  <c r="A32" i="1"/>
  <c r="H31" i="1" l="1"/>
  <c r="A33" i="1"/>
  <c r="H32" i="1" l="1"/>
  <c r="A34" i="1"/>
  <c r="H33" i="1" l="1"/>
  <c r="A35" i="1"/>
  <c r="A36" i="1" l="1"/>
  <c r="H34" i="1"/>
  <c r="H35" i="1" l="1"/>
  <c r="H36" i="1"/>
  <c r="J12" i="1" l="1"/>
  <c r="I13" i="1" s="1"/>
  <c r="J13" i="1" l="1"/>
  <c r="I14" i="1" l="1"/>
  <c r="J14" i="1" s="1"/>
  <c r="I15" i="1" l="1"/>
  <c r="J15" i="1" s="1"/>
  <c r="I16" i="1" l="1"/>
  <c r="J16" i="1" s="1"/>
  <c r="I17" i="1" l="1"/>
  <c r="J17" i="1" s="1"/>
  <c r="I18" i="1" l="1"/>
  <c r="J18" i="1" s="1"/>
  <c r="I19" i="1" l="1"/>
  <c r="J19" i="1" s="1"/>
  <c r="I20" i="1" l="1"/>
  <c r="J20" i="1" s="1"/>
  <c r="I21" i="1" l="1"/>
  <c r="J21" i="1" s="1"/>
  <c r="I22" i="1" l="1"/>
  <c r="J22" i="1" s="1"/>
  <c r="I23" i="1" l="1"/>
  <c r="J23" i="1" s="1"/>
  <c r="I24" i="1" l="1"/>
  <c r="J24" i="1" s="1"/>
  <c r="I25" i="1" l="1"/>
  <c r="J25" i="1" s="1"/>
  <c r="I26" i="1" l="1"/>
  <c r="J26" i="1" s="1"/>
  <c r="I27" i="1" l="1"/>
  <c r="J27" i="1" s="1"/>
  <c r="I28" i="1" l="1"/>
  <c r="J28" i="1" s="1"/>
  <c r="I29" i="1" l="1"/>
  <c r="J29" i="1" s="1"/>
  <c r="I30" i="1" l="1"/>
  <c r="J30" i="1" s="1"/>
  <c r="I31" i="1" l="1"/>
  <c r="J31" i="1" s="1"/>
  <c r="I32" i="1" l="1"/>
  <c r="J32" i="1" s="1"/>
  <c r="I33" i="1" l="1"/>
  <c r="J33" i="1" s="1"/>
  <c r="I34" i="1" l="1"/>
  <c r="J34" i="1" s="1"/>
  <c r="I35" i="1" l="1"/>
  <c r="J35" i="1" s="1"/>
  <c r="I36" i="1" l="1"/>
  <c r="J36" i="1" s="1"/>
</calcChain>
</file>

<file path=xl/sharedStrings.xml><?xml version="1.0" encoding="utf-8"?>
<sst xmlns="http://schemas.openxmlformats.org/spreadsheetml/2006/main" count="18" uniqueCount="18">
  <si>
    <t>通貨膨脹率</t>
    <phoneticPr fontId="2" type="noConversion"/>
  </si>
  <si>
    <t>投資報酬率</t>
    <phoneticPr fontId="2" type="noConversion"/>
  </si>
  <si>
    <t>現值加總</t>
    <phoneticPr fontId="2" type="noConversion"/>
  </si>
  <si>
    <t>現值</t>
    <phoneticPr fontId="2" type="noConversion"/>
  </si>
  <si>
    <t>年數</t>
    <phoneticPr fontId="2" type="noConversion"/>
  </si>
  <si>
    <t>分期年數</t>
    <phoneticPr fontId="2" type="noConversion"/>
  </si>
  <si>
    <t>驗算表</t>
    <phoneticPr fontId="2" type="noConversion"/>
  </si>
  <si>
    <t>存入</t>
    <phoneticPr fontId="2" type="noConversion"/>
  </si>
  <si>
    <t>提出</t>
    <phoneticPr fontId="2" type="noConversion"/>
  </si>
  <si>
    <t>結餘</t>
    <phoneticPr fontId="2" type="noConversion"/>
  </si>
  <si>
    <t>每年金額</t>
    <phoneticPr fontId="2" type="noConversion"/>
  </si>
  <si>
    <t>投資收益</t>
    <phoneticPr fontId="2" type="noConversion"/>
  </si>
  <si>
    <t>每月金額</t>
    <phoneticPr fontId="2" type="noConversion"/>
  </si>
  <si>
    <t>總投入金額</t>
    <phoneticPr fontId="2" type="noConversion"/>
  </si>
  <si>
    <t>年數(年底)</t>
    <phoneticPr fontId="2" type="noConversion"/>
  </si>
  <si>
    <t>通膨調整後(未來值)</t>
    <phoneticPr fontId="2" type="noConversion"/>
  </si>
  <si>
    <t>未來值加總</t>
    <phoneticPr fontId="2" type="noConversion"/>
  </si>
  <si>
    <t>每年費用(目前物價)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</si>
</sst>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;[Red]\-&quot;$&quot;#,##0.00"/>
    <numFmt numFmtId="43" formatCode="_-* #,##0.00_-;\-* #,##0.00_-;_-* &quot;-&quot;??_-;_-@_-"/>
    <numFmt numFmtId="176" formatCode="0.0%"/>
    <numFmt numFmtId="177" formatCode="_-* #,##0_-;\-* #,##0_-;_-* &quot;-&quot;??_-;_-@_-"/>
    <numFmt numFmtId="178" formatCode="#,##0_ ;[Red]\-#,##0\ "/>
  </numFmts>
  <fonts count="9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color theme="0"/>
      <name val="微軟正黑體"/>
      <family val="2"/>
      <charset val="136"/>
    </font>
    <font>
      <b/>
      <sz val="12"/>
      <color theme="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b/>
      <sz val="12"/>
      <color theme="1"/>
      <name val="Times New Roman"/>
      <family val="1"/>
    </font>
    <font>
      <b/>
      <sz val="12"/>
      <color theme="1"/>
      <name val="細明體"/>
      <family val="3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4" borderId="1" xfId="0" applyFont="1" applyFill="1" applyBorder="1">
      <alignment vertical="center"/>
    </xf>
    <xf numFmtId="176" fontId="3" fillId="2" borderId="1" xfId="0" applyNumberFormat="1" applyFont="1" applyFill="1" applyBorder="1">
      <alignment vertical="center"/>
    </xf>
    <xf numFmtId="177" fontId="3" fillId="0" borderId="2" xfId="1" applyNumberFormat="1" applyFont="1" applyBorder="1">
      <alignment vertical="center"/>
    </xf>
    <xf numFmtId="0" fontId="4" fillId="3" borderId="1" xfId="0" applyFont="1" applyFill="1" applyBorder="1">
      <alignment vertical="center"/>
    </xf>
    <xf numFmtId="178" fontId="3" fillId="0" borderId="0" xfId="0" applyNumberFormat="1" applyFont="1">
      <alignment vertical="center"/>
    </xf>
    <xf numFmtId="0" fontId="3" fillId="2" borderId="1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177" fontId="4" fillId="3" borderId="1" xfId="0" applyNumberFormat="1" applyFont="1" applyFill="1" applyBorder="1">
      <alignment vertical="center"/>
    </xf>
    <xf numFmtId="178" fontId="3" fillId="0" borderId="0" xfId="0" applyNumberFormat="1" applyFont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177" fontId="3" fillId="6" borderId="2" xfId="1" applyNumberFormat="1" applyFont="1" applyFill="1" applyBorder="1">
      <alignment vertical="center"/>
    </xf>
    <xf numFmtId="177" fontId="3" fillId="6" borderId="10" xfId="1" applyNumberFormat="1" applyFont="1" applyFill="1" applyBorder="1">
      <alignment vertical="center"/>
    </xf>
    <xf numFmtId="0" fontId="3" fillId="0" borderId="9" xfId="0" applyFont="1" applyBorder="1" applyAlignment="1">
      <alignment horizontal="center" vertical="center"/>
    </xf>
    <xf numFmtId="177" fontId="3" fillId="0" borderId="10" xfId="1" applyNumberFormat="1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177" fontId="3" fillId="0" borderId="7" xfId="1" applyNumberFormat="1" applyFont="1" applyBorder="1">
      <alignment vertical="center"/>
    </xf>
    <xf numFmtId="177" fontId="3" fillId="0" borderId="8" xfId="1" applyNumberFormat="1" applyFont="1" applyBorder="1">
      <alignment vertical="center"/>
    </xf>
    <xf numFmtId="0" fontId="3" fillId="0" borderId="0" xfId="0" quotePrefix="1" applyFont="1">
      <alignment vertical="center"/>
    </xf>
    <xf numFmtId="178" fontId="6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177" fontId="3" fillId="7" borderId="2" xfId="1" applyNumberFormat="1" applyFont="1" applyFill="1" applyBorder="1">
      <alignment vertical="center"/>
    </xf>
    <xf numFmtId="177" fontId="3" fillId="2" borderId="2" xfId="1" applyNumberFormat="1" applyFont="1" applyFill="1" applyBorder="1">
      <alignment vertical="center"/>
    </xf>
    <xf numFmtId="177" fontId="3" fillId="2" borderId="7" xfId="1" applyNumberFormat="1" applyFont="1" applyFill="1" applyBorder="1">
      <alignment vertical="center"/>
    </xf>
    <xf numFmtId="177" fontId="3" fillId="9" borderId="1" xfId="0" applyNumberFormat="1" applyFont="1" applyFill="1" applyBorder="1">
      <alignment vertical="center"/>
    </xf>
    <xf numFmtId="0" fontId="3" fillId="9" borderId="1" xfId="0" applyFont="1" applyFill="1" applyBorder="1">
      <alignment vertical="center"/>
    </xf>
    <xf numFmtId="0" fontId="3" fillId="8" borderId="1" xfId="0" applyFont="1" applyFill="1" applyBorder="1">
      <alignment vertical="center"/>
    </xf>
    <xf numFmtId="178" fontId="3" fillId="8" borderId="1" xfId="0" applyNumberFormat="1" applyFont="1" applyFill="1" applyBorder="1">
      <alignment vertical="center"/>
    </xf>
    <xf numFmtId="177" fontId="3" fillId="0" borderId="0" xfId="0" quotePrefix="1" applyNumberFormat="1" applyFont="1">
      <alignment vertical="center"/>
    </xf>
    <xf numFmtId="8" fontId="8" fillId="0" borderId="0" xfId="0" applyNumberFormat="1" applyFont="1">
      <alignment vertical="center"/>
    </xf>
    <xf numFmtId="0" fontId="7" fillId="0" borderId="0" xfId="0" applyFont="1">
      <alignment vertical="center"/>
    </xf>
  </cellXfs>
  <cellStyles count="2">
    <cellStyle name="一般" xfId="0" builtinId="0"/>
    <cellStyle name="千分位" xfId="1" builtinId="3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8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8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微軟正黑體"/>
        <scheme val="none"/>
      </font>
      <numFmt numFmtId="178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8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8" formatCode="#,##0_ ;[Red]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masterhsiao.com.tw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9</xdr:row>
      <xdr:rowOff>0</xdr:rowOff>
    </xdr:from>
    <xdr:to>
      <xdr:col>18</xdr:col>
      <xdr:colOff>411950</xdr:colOff>
      <xdr:row>14</xdr:row>
      <xdr:rowOff>4220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7725" y="1609725"/>
          <a:ext cx="2486025" cy="1019175"/>
        </a:xfrm>
        <a:prstGeom prst="rect">
          <a:avLst/>
        </a:prstGeom>
      </xdr:spPr>
    </xdr:pic>
    <xdr:clientData/>
  </xdr:twoCellAnchor>
  <xdr:twoCellAnchor editAs="oneCell">
    <xdr:from>
      <xdr:col>5</xdr:col>
      <xdr:colOff>101491</xdr:colOff>
      <xdr:row>0</xdr:row>
      <xdr:rowOff>26276</xdr:rowOff>
    </xdr:from>
    <xdr:to>
      <xdr:col>7</xdr:col>
      <xdr:colOff>429784</xdr:colOff>
      <xdr:row>3</xdr:row>
      <xdr:rowOff>177931</xdr:rowOff>
    </xdr:to>
    <xdr:pic>
      <xdr:nvPicPr>
        <xdr:cNvPr id="3" name="圖片 2">
          <a:hlinkClick xmlns:r="http://schemas.openxmlformats.org/officeDocument/2006/relationships" r:id="rId2"/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5870" y="26276"/>
          <a:ext cx="1872000" cy="756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驗算表" displayName="驗算表" ref="F10:J36" totalsRowShown="0" headerRowDxfId="6" dataDxfId="5">
  <tableColumns count="5">
    <tableColumn id="1" name="年數" dataDxfId="4">
      <calculatedColumnFormula>F10+1</calculatedColumnFormula>
    </tableColumn>
    <tableColumn id="2" name="存入" dataDxfId="3">
      <calculatedColumnFormula>IF(驗算表[[#This Row],[年數]]&lt;=$B$5,$B$6,0)</calculatedColumnFormula>
    </tableColumn>
    <tableColumn id="3" name="提出" dataDxfId="2">
      <calculatedColumnFormula>未來所需資金!$C16</calculatedColumnFormula>
    </tableColumn>
    <tableColumn id="4" name="投資收益" dataDxfId="1"/>
    <tableColumn id="5" name="結餘" dataDxfId="0">
      <calculatedColumnFormula>驗算表[[#This Row],[存入]]+驗算表[[#This Row],[投資收益]]+驗算表[[#This Row],[提出]]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showGridLines="0" tabSelected="1" zoomScale="130" zoomScaleNormal="130" workbookViewId="0">
      <pane ySplit="10" topLeftCell="A20" activePane="bottomLeft" state="frozen"/>
      <selection pane="bottomLeft" activeCell="B1" sqref="B1"/>
    </sheetView>
  </sheetViews>
  <sheetFormatPr defaultRowHeight="15.75" x14ac:dyDescent="0.25"/>
  <cols>
    <col min="1" max="1" width="11.875" style="1" bestFit="1" customWidth="1"/>
    <col min="2" max="2" width="19.375" style="1" customWidth="1"/>
    <col min="3" max="3" width="18.5" style="1" customWidth="1"/>
    <col min="4" max="4" width="10.75" style="1" bestFit="1" customWidth="1"/>
    <col min="5" max="5" width="6.125" style="1" customWidth="1"/>
    <col min="6" max="6" width="9" style="1"/>
    <col min="7" max="7" width="11.25" style="1" bestFit="1" customWidth="1"/>
    <col min="8" max="8" width="10.625" style="1" customWidth="1"/>
    <col min="9" max="9" width="9" style="1"/>
    <col min="10" max="10" width="11.25" style="1" bestFit="1" customWidth="1"/>
    <col min="11" max="11" width="9" style="1"/>
    <col min="12" max="12" width="15" style="1" bestFit="1" customWidth="1"/>
    <col min="13" max="13" width="9.125" style="1" bestFit="1" customWidth="1"/>
    <col min="14" max="14" width="13.875" style="1" bestFit="1" customWidth="1"/>
    <col min="15" max="15" width="11.375" style="1" bestFit="1" customWidth="1"/>
    <col min="16" max="16384" width="9" style="1"/>
  </cols>
  <sheetData>
    <row r="1" spans="1:10" x14ac:dyDescent="0.25">
      <c r="A1" s="2" t="s">
        <v>0</v>
      </c>
      <c r="B1" s="3">
        <v>0.02</v>
      </c>
    </row>
    <row r="2" spans="1:10" x14ac:dyDescent="0.25">
      <c r="A2" s="2" t="s">
        <v>1</v>
      </c>
      <c r="B2" s="3">
        <v>0.05</v>
      </c>
    </row>
    <row r="3" spans="1:10" ht="16.5" x14ac:dyDescent="0.25">
      <c r="A3" s="5" t="s">
        <v>2</v>
      </c>
      <c r="B3" s="9">
        <f>SUM(D11:D36)</f>
        <v>1054157.974483164</v>
      </c>
      <c r="C3" s="22"/>
      <c r="D3" s="33"/>
    </row>
    <row r="4" spans="1:10" x14ac:dyDescent="0.25">
      <c r="A4" s="29" t="s">
        <v>16</v>
      </c>
      <c r="B4" s="28">
        <f>SUM(C11:C36)</f>
        <v>2597909.4852790148</v>
      </c>
      <c r="C4" s="22"/>
      <c r="D4" s="34"/>
    </row>
    <row r="5" spans="1:10" x14ac:dyDescent="0.25">
      <c r="A5" s="2" t="s">
        <v>5</v>
      </c>
      <c r="B5" s="7">
        <v>21</v>
      </c>
    </row>
    <row r="6" spans="1:10" x14ac:dyDescent="0.25">
      <c r="A6" s="30" t="s">
        <v>10</v>
      </c>
      <c r="B6" s="31">
        <f>PMT(B2,B5,-B3)</f>
        <v>82220.218303206508</v>
      </c>
      <c r="C6" s="22"/>
    </row>
    <row r="7" spans="1:10" x14ac:dyDescent="0.25">
      <c r="A7" s="30" t="s">
        <v>12</v>
      </c>
      <c r="B7" s="31">
        <f>B6/12</f>
        <v>6851.6848586005426</v>
      </c>
      <c r="C7" s="32"/>
      <c r="D7" s="24"/>
    </row>
    <row r="8" spans="1:10" x14ac:dyDescent="0.25">
      <c r="A8" s="30" t="s">
        <v>13</v>
      </c>
      <c r="B8" s="31">
        <f>B6*B5</f>
        <v>1726624.5843673367</v>
      </c>
      <c r="C8" s="22"/>
    </row>
    <row r="9" spans="1:10" ht="16.5" thickBot="1" x14ac:dyDescent="0.3">
      <c r="C9" s="22"/>
      <c r="D9" s="22"/>
      <c r="F9" s="1" t="s">
        <v>6</v>
      </c>
    </row>
    <row r="10" spans="1:10" ht="16.5" x14ac:dyDescent="0.25">
      <c r="A10" s="11" t="s">
        <v>14</v>
      </c>
      <c r="B10" s="12" t="s">
        <v>17</v>
      </c>
      <c r="C10" s="12" t="s">
        <v>15</v>
      </c>
      <c r="D10" s="13" t="s">
        <v>3</v>
      </c>
      <c r="F10" s="8" t="s">
        <v>4</v>
      </c>
      <c r="G10" s="8" t="s">
        <v>7</v>
      </c>
      <c r="H10" s="8" t="s">
        <v>8</v>
      </c>
      <c r="I10" s="8" t="s">
        <v>11</v>
      </c>
      <c r="J10" s="8" t="s">
        <v>9</v>
      </c>
    </row>
    <row r="11" spans="1:10" x14ac:dyDescent="0.25">
      <c r="A11" s="14">
        <v>0</v>
      </c>
      <c r="B11" s="25"/>
      <c r="C11" s="15">
        <f>B11*(1+$B$1)^A11</f>
        <v>0</v>
      </c>
      <c r="D11" s="16">
        <f>C11/(1+$B$2)^A11</f>
        <v>0</v>
      </c>
      <c r="F11" s="10">
        <v>0</v>
      </c>
      <c r="G11" s="6"/>
      <c r="H11" s="23"/>
      <c r="I11" s="6"/>
      <c r="J11" s="6">
        <f>驗算表[[#This Row],[存入]]+驗算表[[#This Row],[投資收益]]-驗算表[[#This Row],[提出]]</f>
        <v>0</v>
      </c>
    </row>
    <row r="12" spans="1:10" x14ac:dyDescent="0.25">
      <c r="A12" s="17">
        <v>1</v>
      </c>
      <c r="B12" s="26"/>
      <c r="C12" s="4">
        <f t="shared" ref="C12:C36" si="0">B12*(1+$B$1)^A12</f>
        <v>0</v>
      </c>
      <c r="D12" s="18">
        <f t="shared" ref="D12:D36" si="1">C12/(1+$B$2)^A12</f>
        <v>0</v>
      </c>
      <c r="F12" s="10">
        <f>F11+1</f>
        <v>1</v>
      </c>
      <c r="G12" s="6">
        <f>IF(驗算表[[#This Row],[年數]]&lt;=$B$5,$B$6,0)</f>
        <v>82220.218303206508</v>
      </c>
      <c r="H12" s="23">
        <f>未來所需資金!$C12</f>
        <v>0</v>
      </c>
      <c r="I12" s="6">
        <f>J11*$B$2</f>
        <v>0</v>
      </c>
      <c r="J12" s="6">
        <f>J11+驗算表[[#This Row],[存入]]+驗算表[[#This Row],[投資收益]]-驗算表[[#This Row],[提出]]</f>
        <v>82220.218303206508</v>
      </c>
    </row>
    <row r="13" spans="1:10" x14ac:dyDescent="0.25">
      <c r="A13" s="14">
        <f t="shared" ref="A13:A29" si="2">A12+1</f>
        <v>2</v>
      </c>
      <c r="B13" s="25"/>
      <c r="C13" s="15">
        <f t="shared" si="0"/>
        <v>0</v>
      </c>
      <c r="D13" s="16">
        <f t="shared" si="1"/>
        <v>0</v>
      </c>
      <c r="F13" s="10">
        <f t="shared" ref="F13:F36" si="3">F12+1</f>
        <v>2</v>
      </c>
      <c r="G13" s="6">
        <f>IF(驗算表[[#This Row],[年數]]&lt;=$B$5,$B$6,0)</f>
        <v>82220.218303206508</v>
      </c>
      <c r="H13" s="23">
        <f>未來所需資金!$C13</f>
        <v>0</v>
      </c>
      <c r="I13" s="6">
        <f t="shared" ref="I13:I36" si="4">J12*$B$2</f>
        <v>4111.0109151603256</v>
      </c>
      <c r="J13" s="6">
        <f>J12+驗算表[[#This Row],[存入]]+驗算表[[#This Row],[投資收益]]-驗算表[[#This Row],[提出]]</f>
        <v>168551.44752157334</v>
      </c>
    </row>
    <row r="14" spans="1:10" x14ac:dyDescent="0.25">
      <c r="A14" s="17">
        <f t="shared" si="2"/>
        <v>3</v>
      </c>
      <c r="B14" s="26"/>
      <c r="C14" s="4">
        <f t="shared" si="0"/>
        <v>0</v>
      </c>
      <c r="D14" s="18">
        <f t="shared" si="1"/>
        <v>0</v>
      </c>
      <c r="F14" s="10">
        <f t="shared" si="3"/>
        <v>3</v>
      </c>
      <c r="G14" s="6">
        <f>IF(驗算表[[#This Row],[年數]]&lt;=$B$5,$B$6,0)</f>
        <v>82220.218303206508</v>
      </c>
      <c r="H14" s="23">
        <f>未來所需資金!$C14</f>
        <v>0</v>
      </c>
      <c r="I14" s="6">
        <f t="shared" si="4"/>
        <v>8427.5723760786677</v>
      </c>
      <c r="J14" s="6">
        <f>J13+驗算表[[#This Row],[存入]]+驗算表[[#This Row],[投資收益]]-驗算表[[#This Row],[提出]]</f>
        <v>259199.2382008585</v>
      </c>
    </row>
    <row r="15" spans="1:10" x14ac:dyDescent="0.25">
      <c r="A15" s="14">
        <f t="shared" si="2"/>
        <v>4</v>
      </c>
      <c r="B15" s="25"/>
      <c r="C15" s="15">
        <f t="shared" si="0"/>
        <v>0</v>
      </c>
      <c r="D15" s="16">
        <f t="shared" si="1"/>
        <v>0</v>
      </c>
      <c r="F15" s="10">
        <f t="shared" si="3"/>
        <v>4</v>
      </c>
      <c r="G15" s="6">
        <f>IF(驗算表[[#This Row],[年數]]&lt;=$B$5,$B$6,0)</f>
        <v>82220.218303206508</v>
      </c>
      <c r="H15" s="23">
        <f>未來所需資金!$C15</f>
        <v>0</v>
      </c>
      <c r="I15" s="6">
        <f t="shared" si="4"/>
        <v>12959.961910042926</v>
      </c>
      <c r="J15" s="6">
        <f>J14+驗算表[[#This Row],[存入]]+驗算表[[#This Row],[投資收益]]-驗算表[[#This Row],[提出]]</f>
        <v>354379.41841410793</v>
      </c>
    </row>
    <row r="16" spans="1:10" x14ac:dyDescent="0.25">
      <c r="A16" s="17">
        <f t="shared" si="2"/>
        <v>5</v>
      </c>
      <c r="B16" s="26"/>
      <c r="C16" s="4">
        <f t="shared" si="0"/>
        <v>0</v>
      </c>
      <c r="D16" s="18">
        <f t="shared" si="1"/>
        <v>0</v>
      </c>
      <c r="F16" s="10">
        <f t="shared" si="3"/>
        <v>5</v>
      </c>
      <c r="G16" s="6">
        <f>IF(驗算表[[#This Row],[年數]]&lt;=$B$5,$B$6,0)</f>
        <v>82220.218303206508</v>
      </c>
      <c r="H16" s="23">
        <f>未來所需資金!$C16</f>
        <v>0</v>
      </c>
      <c r="I16" s="6">
        <f t="shared" si="4"/>
        <v>17718.970920705397</v>
      </c>
      <c r="J16" s="6">
        <f>J15+驗算表[[#This Row],[存入]]+驗算表[[#This Row],[投資收益]]-驗算表[[#This Row],[提出]]</f>
        <v>454318.60763801984</v>
      </c>
    </row>
    <row r="17" spans="1:12" x14ac:dyDescent="0.25">
      <c r="A17" s="14">
        <f t="shared" si="2"/>
        <v>6</v>
      </c>
      <c r="B17" s="25"/>
      <c r="C17" s="15">
        <f t="shared" si="0"/>
        <v>0</v>
      </c>
      <c r="D17" s="16">
        <f t="shared" si="1"/>
        <v>0</v>
      </c>
      <c r="F17" s="10">
        <f t="shared" si="3"/>
        <v>6</v>
      </c>
      <c r="G17" s="6">
        <f>IF(驗算表[[#This Row],[年數]]&lt;=$B$5,$B$6,0)</f>
        <v>82220.218303206508</v>
      </c>
      <c r="H17" s="23">
        <f>未來所需資金!$C17</f>
        <v>0</v>
      </c>
      <c r="I17" s="6">
        <f t="shared" si="4"/>
        <v>22715.930381900995</v>
      </c>
      <c r="J17" s="6">
        <f>J16+驗算表[[#This Row],[存入]]+驗算表[[#This Row],[投資收益]]-驗算表[[#This Row],[提出]]</f>
        <v>559254.75632312731</v>
      </c>
    </row>
    <row r="18" spans="1:12" x14ac:dyDescent="0.25">
      <c r="A18" s="17">
        <f t="shared" si="2"/>
        <v>7</v>
      </c>
      <c r="B18" s="26"/>
      <c r="C18" s="4">
        <f t="shared" si="0"/>
        <v>0</v>
      </c>
      <c r="D18" s="18">
        <f t="shared" si="1"/>
        <v>0</v>
      </c>
      <c r="F18" s="10">
        <f t="shared" si="3"/>
        <v>7</v>
      </c>
      <c r="G18" s="6">
        <f>IF(驗算表[[#This Row],[年數]]&lt;=$B$5,$B$6,0)</f>
        <v>82220.218303206508</v>
      </c>
      <c r="H18" s="23">
        <f>未來所需資金!$C18</f>
        <v>0</v>
      </c>
      <c r="I18" s="6">
        <f t="shared" si="4"/>
        <v>27962.737816156368</v>
      </c>
      <c r="J18" s="6">
        <f>J17+驗算表[[#This Row],[存入]]+驗算表[[#This Row],[投資收益]]-驗算表[[#This Row],[提出]]</f>
        <v>669437.71244249016</v>
      </c>
    </row>
    <row r="19" spans="1:12" x14ac:dyDescent="0.25">
      <c r="A19" s="14">
        <f t="shared" si="2"/>
        <v>8</v>
      </c>
      <c r="B19" s="25"/>
      <c r="C19" s="15">
        <f t="shared" si="0"/>
        <v>0</v>
      </c>
      <c r="D19" s="16">
        <f t="shared" si="1"/>
        <v>0</v>
      </c>
      <c r="F19" s="10">
        <f t="shared" si="3"/>
        <v>8</v>
      </c>
      <c r="G19" s="6">
        <f>IF(驗算表[[#This Row],[年數]]&lt;=$B$5,$B$6,0)</f>
        <v>82220.218303206508</v>
      </c>
      <c r="H19" s="23">
        <f>未來所需資金!$C19</f>
        <v>0</v>
      </c>
      <c r="I19" s="6">
        <f t="shared" si="4"/>
        <v>33471.885622124508</v>
      </c>
      <c r="J19" s="6">
        <f>J18+驗算表[[#This Row],[存入]]+驗算表[[#This Row],[投資收益]]-驗算表[[#This Row],[提出]]</f>
        <v>785129.81636782119</v>
      </c>
    </row>
    <row r="20" spans="1:12" x14ac:dyDescent="0.25">
      <c r="A20" s="17">
        <f t="shared" si="2"/>
        <v>9</v>
      </c>
      <c r="B20" s="26"/>
      <c r="C20" s="4">
        <f t="shared" si="0"/>
        <v>0</v>
      </c>
      <c r="D20" s="18">
        <f t="shared" si="1"/>
        <v>0</v>
      </c>
      <c r="F20" s="10">
        <f t="shared" si="3"/>
        <v>9</v>
      </c>
      <c r="G20" s="6">
        <f>IF(驗算表[[#This Row],[年數]]&lt;=$B$5,$B$6,0)</f>
        <v>82220.218303206508</v>
      </c>
      <c r="H20" s="23">
        <f>未來所需資金!$C20</f>
        <v>0</v>
      </c>
      <c r="I20" s="6">
        <f t="shared" si="4"/>
        <v>39256.490818391059</v>
      </c>
      <c r="J20" s="6">
        <f>J19+驗算表[[#This Row],[存入]]+驗算表[[#This Row],[投資收益]]-驗算表[[#This Row],[提出]]</f>
        <v>906606.52548941877</v>
      </c>
    </row>
    <row r="21" spans="1:12" x14ac:dyDescent="0.25">
      <c r="A21" s="14">
        <f t="shared" si="2"/>
        <v>10</v>
      </c>
      <c r="B21" s="25"/>
      <c r="C21" s="15">
        <f t="shared" si="0"/>
        <v>0</v>
      </c>
      <c r="D21" s="16">
        <f t="shared" si="1"/>
        <v>0</v>
      </c>
      <c r="F21" s="10">
        <f t="shared" si="3"/>
        <v>10</v>
      </c>
      <c r="G21" s="6">
        <f>IF(驗算表[[#This Row],[年數]]&lt;=$B$5,$B$6,0)</f>
        <v>82220.218303206508</v>
      </c>
      <c r="H21" s="23">
        <f>未來所需資金!$C21</f>
        <v>0</v>
      </c>
      <c r="I21" s="6">
        <f t="shared" si="4"/>
        <v>45330.326274470943</v>
      </c>
      <c r="J21" s="6">
        <f>J20+驗算表[[#This Row],[存入]]+驗算表[[#This Row],[投資收益]]-驗算表[[#This Row],[提出]]</f>
        <v>1034157.0700670962</v>
      </c>
    </row>
    <row r="22" spans="1:12" x14ac:dyDescent="0.25">
      <c r="A22" s="17">
        <f t="shared" si="2"/>
        <v>11</v>
      </c>
      <c r="B22" s="26"/>
      <c r="C22" s="4">
        <f t="shared" si="0"/>
        <v>0</v>
      </c>
      <c r="D22" s="18">
        <f t="shared" si="1"/>
        <v>0</v>
      </c>
      <c r="F22" s="10">
        <f t="shared" si="3"/>
        <v>11</v>
      </c>
      <c r="G22" s="6">
        <f>IF(驗算表[[#This Row],[年數]]&lt;=$B$5,$B$6,0)</f>
        <v>82220.218303206508</v>
      </c>
      <c r="H22" s="23">
        <f>未來所需資金!$C22</f>
        <v>0</v>
      </c>
      <c r="I22" s="6">
        <f t="shared" si="4"/>
        <v>51707.853503354811</v>
      </c>
      <c r="J22" s="6">
        <f>J21+驗算表[[#This Row],[存入]]+驗算表[[#This Row],[投資收益]]-驗算表[[#This Row],[提出]]</f>
        <v>1168085.1418736575</v>
      </c>
    </row>
    <row r="23" spans="1:12" x14ac:dyDescent="0.25">
      <c r="A23" s="14">
        <f t="shared" si="2"/>
        <v>12</v>
      </c>
      <c r="B23" s="25"/>
      <c r="C23" s="15">
        <f t="shared" si="0"/>
        <v>0</v>
      </c>
      <c r="D23" s="16">
        <f t="shared" si="1"/>
        <v>0</v>
      </c>
      <c r="F23" s="10">
        <f t="shared" si="3"/>
        <v>12</v>
      </c>
      <c r="G23" s="6">
        <f>IF(驗算表[[#This Row],[年數]]&lt;=$B$5,$B$6,0)</f>
        <v>82220.218303206508</v>
      </c>
      <c r="H23" s="23">
        <f>未來所需資金!$C23</f>
        <v>0</v>
      </c>
      <c r="I23" s="6">
        <f t="shared" si="4"/>
        <v>58404.257093682878</v>
      </c>
      <c r="J23" s="6">
        <f>J22+驗算表[[#This Row],[存入]]+驗算表[[#This Row],[投資收益]]-驗算表[[#This Row],[提出]]</f>
        <v>1308709.617270547</v>
      </c>
      <c r="L23" s="24"/>
    </row>
    <row r="24" spans="1:12" x14ac:dyDescent="0.25">
      <c r="A24" s="17">
        <f t="shared" si="2"/>
        <v>13</v>
      </c>
      <c r="B24" s="26"/>
      <c r="C24" s="4">
        <f t="shared" si="0"/>
        <v>0</v>
      </c>
      <c r="D24" s="18">
        <f t="shared" si="1"/>
        <v>0</v>
      </c>
      <c r="F24" s="10">
        <f t="shared" si="3"/>
        <v>13</v>
      </c>
      <c r="G24" s="6">
        <f>IF(驗算表[[#This Row],[年數]]&lt;=$B$5,$B$6,0)</f>
        <v>82220.218303206508</v>
      </c>
      <c r="H24" s="23">
        <f>未來所需資金!$C24</f>
        <v>0</v>
      </c>
      <c r="I24" s="6">
        <f t="shared" si="4"/>
        <v>65435.480863527351</v>
      </c>
      <c r="J24" s="6">
        <f>J23+驗算表[[#This Row],[存入]]+驗算表[[#This Row],[投資收益]]-驗算表[[#This Row],[提出]]</f>
        <v>1456365.316437281</v>
      </c>
    </row>
    <row r="25" spans="1:12" x14ac:dyDescent="0.25">
      <c r="A25" s="14">
        <f t="shared" si="2"/>
        <v>14</v>
      </c>
      <c r="B25" s="25"/>
      <c r="C25" s="15">
        <f t="shared" si="0"/>
        <v>0</v>
      </c>
      <c r="D25" s="16">
        <f t="shared" si="1"/>
        <v>0</v>
      </c>
      <c r="F25" s="10">
        <f t="shared" si="3"/>
        <v>14</v>
      </c>
      <c r="G25" s="6">
        <f>IF(驗算表[[#This Row],[年數]]&lt;=$B$5,$B$6,0)</f>
        <v>82220.218303206508</v>
      </c>
      <c r="H25" s="23">
        <f>未來所需資金!$C25</f>
        <v>0</v>
      </c>
      <c r="I25" s="6">
        <f t="shared" si="4"/>
        <v>72818.265821864057</v>
      </c>
      <c r="J25" s="6">
        <f>J24+驗算表[[#This Row],[存入]]+驗算表[[#This Row],[投資收益]]-驗算表[[#This Row],[提出]]</f>
        <v>1611403.8005623517</v>
      </c>
    </row>
    <row r="26" spans="1:12" x14ac:dyDescent="0.25">
      <c r="A26" s="17">
        <f t="shared" si="2"/>
        <v>15</v>
      </c>
      <c r="B26" s="26"/>
      <c r="C26" s="4">
        <f t="shared" si="0"/>
        <v>0</v>
      </c>
      <c r="D26" s="18">
        <f t="shared" si="1"/>
        <v>0</v>
      </c>
      <c r="F26" s="10">
        <f t="shared" si="3"/>
        <v>15</v>
      </c>
      <c r="G26" s="6">
        <f>IF(驗算表[[#This Row],[年數]]&lt;=$B$5,$B$6,0)</f>
        <v>82220.218303206508</v>
      </c>
      <c r="H26" s="23">
        <f>未來所需資金!$C26</f>
        <v>0</v>
      </c>
      <c r="I26" s="6">
        <f t="shared" si="4"/>
        <v>80570.190028117591</v>
      </c>
      <c r="J26" s="6">
        <f>J25+驗算表[[#This Row],[存入]]+驗算表[[#This Row],[投資收益]]-驗算表[[#This Row],[提出]]</f>
        <v>1774194.2088936758</v>
      </c>
    </row>
    <row r="27" spans="1:12" x14ac:dyDescent="0.25">
      <c r="A27" s="14">
        <f t="shared" si="2"/>
        <v>16</v>
      </c>
      <c r="B27" s="25">
        <v>300000</v>
      </c>
      <c r="C27" s="15">
        <f t="shared" si="0"/>
        <v>411835.71152718359</v>
      </c>
      <c r="D27" s="16">
        <f t="shared" si="1"/>
        <v>188666.68461812934</v>
      </c>
      <c r="F27" s="10">
        <f t="shared" si="3"/>
        <v>16</v>
      </c>
      <c r="G27" s="6">
        <f>IF(驗算表[[#This Row],[年數]]&lt;=$B$5,$B$6,0)</f>
        <v>82220.218303206508</v>
      </c>
      <c r="H27" s="23">
        <f>未來所需資金!$C27</f>
        <v>411835.71152718359</v>
      </c>
      <c r="I27" s="6">
        <f t="shared" si="4"/>
        <v>88709.710444683791</v>
      </c>
      <c r="J27" s="6">
        <f>J26+驗算表[[#This Row],[存入]]+驗算表[[#This Row],[投資收益]]-驗算表[[#This Row],[提出]]</f>
        <v>1533288.4261143827</v>
      </c>
    </row>
    <row r="28" spans="1:12" x14ac:dyDescent="0.25">
      <c r="A28" s="17">
        <f t="shared" si="2"/>
        <v>17</v>
      </c>
      <c r="B28" s="26">
        <v>300000</v>
      </c>
      <c r="C28" s="4">
        <f t="shared" si="0"/>
        <v>420072.42575772729</v>
      </c>
      <c r="D28" s="18">
        <f t="shared" si="1"/>
        <v>183276.2079147542</v>
      </c>
      <c r="F28" s="10">
        <f t="shared" si="3"/>
        <v>17</v>
      </c>
      <c r="G28" s="6">
        <f>IF(驗算表[[#This Row],[年數]]&lt;=$B$5,$B$6,0)</f>
        <v>82220.218303206508</v>
      </c>
      <c r="H28" s="23">
        <f>未來所需資金!$C28</f>
        <v>420072.42575772729</v>
      </c>
      <c r="I28" s="6">
        <f t="shared" si="4"/>
        <v>76664.421305719137</v>
      </c>
      <c r="J28" s="6">
        <f>J27+驗算表[[#This Row],[存入]]+驗算表[[#This Row],[投資收益]]-驗算表[[#This Row],[提出]]</f>
        <v>1272100.639965581</v>
      </c>
    </row>
    <row r="29" spans="1:12" x14ac:dyDescent="0.25">
      <c r="A29" s="14">
        <f t="shared" si="2"/>
        <v>18</v>
      </c>
      <c r="B29" s="26">
        <v>300000</v>
      </c>
      <c r="C29" s="15">
        <f t="shared" si="0"/>
        <v>428473.87427288183</v>
      </c>
      <c r="D29" s="16">
        <f t="shared" si="1"/>
        <v>178039.74483147549</v>
      </c>
      <c r="F29" s="10">
        <f t="shared" si="3"/>
        <v>18</v>
      </c>
      <c r="G29" s="6">
        <f>IF(驗算表[[#This Row],[年數]]&lt;=$B$5,$B$6,0)</f>
        <v>82220.218303206508</v>
      </c>
      <c r="H29" s="23">
        <f>未來所需資金!$C29</f>
        <v>428473.87427288183</v>
      </c>
      <c r="I29" s="6">
        <f t="shared" si="4"/>
        <v>63605.031998279053</v>
      </c>
      <c r="J29" s="6">
        <f>J28+驗算表[[#This Row],[存入]]+驗算表[[#This Row],[投資收益]]-驗算表[[#This Row],[提出]]</f>
        <v>989452.01599418488</v>
      </c>
    </row>
    <row r="30" spans="1:12" x14ac:dyDescent="0.25">
      <c r="A30" s="17">
        <f t="shared" ref="A30:A36" si="5">A29+1</f>
        <v>19</v>
      </c>
      <c r="B30" s="26">
        <v>300000</v>
      </c>
      <c r="C30" s="4">
        <f t="shared" si="0"/>
        <v>437043.35175833944</v>
      </c>
      <c r="D30" s="18">
        <f t="shared" si="1"/>
        <v>172952.89497914762</v>
      </c>
      <c r="F30" s="10">
        <f t="shared" si="3"/>
        <v>19</v>
      </c>
      <c r="G30" s="6">
        <f>IF(驗算表[[#This Row],[年數]]&lt;=$B$5,$B$6,0)</f>
        <v>82220.218303206508</v>
      </c>
      <c r="H30" s="23">
        <f>未來所需資金!$C30</f>
        <v>437043.35175833944</v>
      </c>
      <c r="I30" s="6">
        <f t="shared" si="4"/>
        <v>49472.600799709246</v>
      </c>
      <c r="J30" s="6">
        <f>J29+驗算表[[#This Row],[存入]]+驗算表[[#This Row],[投資收益]]-驗算表[[#This Row],[提出]]</f>
        <v>684101.48333876138</v>
      </c>
    </row>
    <row r="31" spans="1:12" x14ac:dyDescent="0.25">
      <c r="A31" s="14">
        <f t="shared" si="5"/>
        <v>20</v>
      </c>
      <c r="B31" s="26">
        <v>300000</v>
      </c>
      <c r="C31" s="15">
        <f t="shared" si="0"/>
        <v>445784.21879350627</v>
      </c>
      <c r="D31" s="16">
        <f t="shared" si="1"/>
        <v>168011.38369402912</v>
      </c>
      <c r="F31" s="10">
        <f t="shared" si="3"/>
        <v>20</v>
      </c>
      <c r="G31" s="6">
        <f>IF(驗算表[[#This Row],[年數]]&lt;=$B$5,$B$6,0)</f>
        <v>82220.218303206508</v>
      </c>
      <c r="H31" s="23">
        <f>未來所需資金!$C31</f>
        <v>445784.21879350627</v>
      </c>
      <c r="I31" s="6">
        <f t="shared" si="4"/>
        <v>34205.074166938073</v>
      </c>
      <c r="J31" s="6">
        <f>J30+驗算表[[#This Row],[存入]]+驗算表[[#This Row],[投資收益]]-驗算表[[#This Row],[提出]]</f>
        <v>354742.55701539968</v>
      </c>
    </row>
    <row r="32" spans="1:12" x14ac:dyDescent="0.25">
      <c r="A32" s="17">
        <f t="shared" si="5"/>
        <v>21</v>
      </c>
      <c r="B32" s="26">
        <v>300000</v>
      </c>
      <c r="C32" s="4">
        <f t="shared" si="0"/>
        <v>454699.90316937637</v>
      </c>
      <c r="D32" s="18">
        <f t="shared" si="1"/>
        <v>163211.0584456283</v>
      </c>
      <c r="F32" s="10">
        <f t="shared" si="3"/>
        <v>21</v>
      </c>
      <c r="G32" s="6">
        <f>IF(驗算表[[#This Row],[年數]]&lt;=$B$5,$B$6,0)</f>
        <v>82220.218303206508</v>
      </c>
      <c r="H32" s="23">
        <f>未來所需資金!$C32</f>
        <v>454699.90316937637</v>
      </c>
      <c r="I32" s="6">
        <f t="shared" si="4"/>
        <v>17737.127850769986</v>
      </c>
      <c r="J32" s="6">
        <f>J31+驗算表[[#This Row],[存入]]+驗算表[[#This Row],[投資收益]]-驗算表[[#This Row],[提出]]</f>
        <v>0</v>
      </c>
    </row>
    <row r="33" spans="1:10" x14ac:dyDescent="0.25">
      <c r="A33" s="14">
        <f t="shared" si="5"/>
        <v>22</v>
      </c>
      <c r="B33" s="26"/>
      <c r="C33" s="15">
        <f t="shared" si="0"/>
        <v>0</v>
      </c>
      <c r="D33" s="16">
        <f t="shared" si="1"/>
        <v>0</v>
      </c>
      <c r="F33" s="10">
        <f t="shared" si="3"/>
        <v>22</v>
      </c>
      <c r="G33" s="6">
        <f>IF(驗算表[[#This Row],[年數]]&lt;=$B$5,$B$6,0)</f>
        <v>0</v>
      </c>
      <c r="H33" s="23">
        <f>未來所需資金!$C33</f>
        <v>0</v>
      </c>
      <c r="I33" s="6">
        <f t="shared" si="4"/>
        <v>0</v>
      </c>
      <c r="J33" s="6">
        <f>J32+驗算表[[#This Row],[存入]]+驗算表[[#This Row],[投資收益]]-驗算表[[#This Row],[提出]]</f>
        <v>0</v>
      </c>
    </row>
    <row r="34" spans="1:10" x14ac:dyDescent="0.25">
      <c r="A34" s="17">
        <f t="shared" si="5"/>
        <v>23</v>
      </c>
      <c r="B34" s="26"/>
      <c r="C34" s="4">
        <f t="shared" si="0"/>
        <v>0</v>
      </c>
      <c r="D34" s="18">
        <f t="shared" si="1"/>
        <v>0</v>
      </c>
      <c r="F34" s="10">
        <f t="shared" si="3"/>
        <v>23</v>
      </c>
      <c r="G34" s="6">
        <f>IF(驗算表[[#This Row],[年數]]&lt;=$B$5,$B$6,0)</f>
        <v>0</v>
      </c>
      <c r="H34" s="23">
        <f>未來所需資金!$C34</f>
        <v>0</v>
      </c>
      <c r="I34" s="6">
        <f t="shared" si="4"/>
        <v>0</v>
      </c>
      <c r="J34" s="6">
        <f>J33+驗算表[[#This Row],[存入]]+驗算表[[#This Row],[投資收益]]-驗算表[[#This Row],[提出]]</f>
        <v>0</v>
      </c>
    </row>
    <row r="35" spans="1:10" x14ac:dyDescent="0.25">
      <c r="A35" s="14">
        <f t="shared" si="5"/>
        <v>24</v>
      </c>
      <c r="B35" s="25"/>
      <c r="C35" s="15">
        <f t="shared" si="0"/>
        <v>0</v>
      </c>
      <c r="D35" s="16">
        <f t="shared" si="1"/>
        <v>0</v>
      </c>
      <c r="F35" s="10">
        <f t="shared" si="3"/>
        <v>24</v>
      </c>
      <c r="G35" s="6">
        <f>IF(驗算表[[#This Row],[年數]]&lt;=$B$5,$B$6,0)</f>
        <v>0</v>
      </c>
      <c r="H35" s="23">
        <f>未來所需資金!$C35</f>
        <v>0</v>
      </c>
      <c r="I35" s="6">
        <f t="shared" si="4"/>
        <v>0</v>
      </c>
      <c r="J35" s="6">
        <f>J34+驗算表[[#This Row],[存入]]+驗算表[[#This Row],[投資收益]]-驗算表[[#This Row],[提出]]</f>
        <v>0</v>
      </c>
    </row>
    <row r="36" spans="1:10" ht="16.5" thickBot="1" x14ac:dyDescent="0.3">
      <c r="A36" s="19">
        <f t="shared" si="5"/>
        <v>25</v>
      </c>
      <c r="B36" s="27"/>
      <c r="C36" s="20">
        <f t="shared" si="0"/>
        <v>0</v>
      </c>
      <c r="D36" s="21">
        <f t="shared" si="1"/>
        <v>0</v>
      </c>
      <c r="F36" s="10">
        <f t="shared" si="3"/>
        <v>25</v>
      </c>
      <c r="G36" s="6">
        <f>IF(驗算表[[#This Row],[年數]]&lt;=$B$5,$B$6,0)</f>
        <v>0</v>
      </c>
      <c r="H36" s="23">
        <f>未來所需資金!$C36</f>
        <v>0</v>
      </c>
      <c r="I36" s="6">
        <f t="shared" si="4"/>
        <v>0</v>
      </c>
      <c r="J36" s="6">
        <f>J35+驗算表[[#This Row],[存入]]+驗算表[[#This Row],[投資收益]]-驗算表[[#This Row],[提出]]</f>
        <v>0</v>
      </c>
    </row>
  </sheetData>
  <phoneticPr fontId="2" type="noConversion"/>
  <pageMargins left="0.7" right="0.7" top="0.75" bottom="0.75" header="0.3" footer="0.3"/>
  <ignoredErrors>
    <ignoredError sqref="F11 J11:J36 H12:H36" calculatedColumn="1"/>
  </ignoredErrors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未來所需資金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Hsiao</dc:creator>
  <cp:lastModifiedBy>Cindy</cp:lastModifiedBy>
  <dcterms:created xsi:type="dcterms:W3CDTF">2014-07-14T10:13:18Z</dcterms:created>
  <dcterms:modified xsi:type="dcterms:W3CDTF">2019-06-18T10:10:24Z</dcterms:modified>
</cp:coreProperties>
</file>