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295" windowHeight="9360"/>
  </bookViews>
  <sheets>
    <sheet name="年度預算表" sheetId="5" r:id="rId1"/>
    <sheet name="調整前年度預算表 " sheetId="1" r:id="rId2"/>
    <sheet name="SUMIF函數" sheetId="9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5" l="1"/>
  <c r="C21" i="5"/>
  <c r="C6" i="5"/>
  <c r="D11" i="5" s="1"/>
  <c r="B9" i="9"/>
  <c r="B8" i="9"/>
  <c r="C24" i="1"/>
  <c r="C25" i="1"/>
  <c r="C26" i="1"/>
  <c r="D21" i="1"/>
  <c r="D9" i="1"/>
  <c r="D10" i="1"/>
  <c r="D11" i="1"/>
  <c r="D12" i="1"/>
  <c r="D13" i="1"/>
  <c r="D14" i="1"/>
  <c r="D15" i="1"/>
  <c r="D16" i="1"/>
  <c r="D17" i="1"/>
  <c r="D18" i="1"/>
  <c r="D19" i="1"/>
  <c r="D20" i="1"/>
  <c r="D4" i="1"/>
  <c r="D5" i="1"/>
  <c r="D6" i="1"/>
  <c r="C21" i="1"/>
  <c r="C6" i="1"/>
  <c r="D18" i="5" l="1"/>
  <c r="D12" i="5"/>
  <c r="D17" i="5"/>
  <c r="D5" i="5"/>
  <c r="D16" i="5"/>
  <c r="D10" i="5"/>
  <c r="D4" i="5"/>
  <c r="D15" i="5"/>
  <c r="D9" i="5"/>
  <c r="D20" i="5"/>
  <c r="D14" i="5"/>
  <c r="D19" i="5"/>
  <c r="D13" i="5"/>
  <c r="C27" i="1"/>
  <c r="C25" i="5"/>
  <c r="C24" i="5"/>
  <c r="D21" i="5" l="1"/>
  <c r="D6" i="5"/>
  <c r="C27" i="5"/>
  <c r="D24" i="5" s="1"/>
  <c r="D25" i="1"/>
  <c r="D26" i="1"/>
  <c r="D24" i="1"/>
  <c r="D25" i="5" l="1"/>
  <c r="D26" i="5"/>
</calcChain>
</file>

<file path=xl/sharedStrings.xml><?xml version="1.0" encoding="utf-8"?>
<sst xmlns="http://schemas.openxmlformats.org/spreadsheetml/2006/main" count="102" uniqueCount="49">
  <si>
    <t>非固定收入</t>
    <phoneticPr fontId="2" type="noConversion"/>
  </si>
  <si>
    <t>所得稅</t>
    <phoneticPr fontId="2" type="noConversion"/>
  </si>
  <si>
    <t>保險費</t>
    <phoneticPr fontId="2" type="noConversion"/>
  </si>
  <si>
    <t>旅遊</t>
    <phoneticPr fontId="2" type="noConversion"/>
  </si>
  <si>
    <t>薪資</t>
    <phoneticPr fontId="2" type="noConversion"/>
  </si>
  <si>
    <t>年終獎金</t>
    <phoneticPr fontId="2" type="noConversion"/>
  </si>
  <si>
    <t>收入項目</t>
    <phoneticPr fontId="2" type="noConversion"/>
  </si>
  <si>
    <t>日用品</t>
    <phoneticPr fontId="2" type="noConversion"/>
  </si>
  <si>
    <t>房租</t>
    <phoneticPr fontId="2" type="noConversion"/>
  </si>
  <si>
    <t>年度預算表</t>
    <phoneticPr fontId="2" type="noConversion"/>
  </si>
  <si>
    <t>伙食費</t>
    <phoneticPr fontId="2" type="noConversion"/>
  </si>
  <si>
    <t>治裝費</t>
    <phoneticPr fontId="2" type="noConversion"/>
  </si>
  <si>
    <t>占總收入比重</t>
    <phoneticPr fontId="2" type="noConversion"/>
  </si>
  <si>
    <t>電信</t>
    <phoneticPr fontId="2" type="noConversion"/>
  </si>
  <si>
    <t>加總</t>
    <phoneticPr fontId="2" type="noConversion"/>
  </si>
  <si>
    <t>年度收入(元)</t>
    <phoneticPr fontId="2" type="noConversion"/>
  </si>
  <si>
    <t>年度支出(元)</t>
    <phoneticPr fontId="2" type="noConversion"/>
  </si>
  <si>
    <t>金額</t>
    <phoneticPr fontId="2" type="noConversion"/>
  </si>
  <si>
    <t>收入用途分析</t>
    <phoneticPr fontId="2" type="noConversion"/>
  </si>
  <si>
    <t>交通費</t>
    <phoneticPr fontId="2" type="noConversion"/>
  </si>
  <si>
    <t>占總收入比重</t>
    <phoneticPr fontId="2" type="noConversion"/>
  </si>
  <si>
    <t>占總收入比重</t>
    <phoneticPr fontId="2" type="noConversion"/>
  </si>
  <si>
    <t>必要支出</t>
    <phoneticPr fontId="2" type="noConversion"/>
  </si>
  <si>
    <t>必要支出</t>
    <phoneticPr fontId="2" type="noConversion"/>
  </si>
  <si>
    <t>非必要支出</t>
    <phoneticPr fontId="2" type="noConversion"/>
  </si>
  <si>
    <t>必要支出</t>
    <phoneticPr fontId="2" type="noConversion"/>
  </si>
  <si>
    <t>非必要支出</t>
    <phoneticPr fontId="2" type="noConversion"/>
  </si>
  <si>
    <t>結餘</t>
    <phoneticPr fontId="2" type="noConversion"/>
  </si>
  <si>
    <t>必要支出</t>
    <phoneticPr fontId="2" type="noConversion"/>
  </si>
  <si>
    <t>必要支出</t>
    <phoneticPr fontId="2" type="noConversion"/>
  </si>
  <si>
    <t>非必要支出</t>
    <phoneticPr fontId="2" type="noConversion"/>
  </si>
  <si>
    <t>娛樂交際費</t>
    <phoneticPr fontId="2" type="noConversion"/>
  </si>
  <si>
    <t>雜費</t>
    <phoneticPr fontId="2" type="noConversion"/>
  </si>
  <si>
    <t xml:space="preserve">水電瓦斯 </t>
    <phoneticPr fontId="2" type="noConversion"/>
  </si>
  <si>
    <t>支出項目</t>
    <phoneticPr fontId="2" type="noConversion"/>
  </si>
  <si>
    <t>占總收入比重</t>
    <phoneticPr fontId="2" type="noConversion"/>
  </si>
  <si>
    <t>固定收入</t>
    <phoneticPr fontId="2" type="noConversion"/>
  </si>
  <si>
    <t>支出項目</t>
    <phoneticPr fontId="2" type="noConversion"/>
  </si>
  <si>
    <t>總收入</t>
    <phoneticPr fontId="2" type="noConversion"/>
  </si>
  <si>
    <t>合計</t>
  </si>
  <si>
    <t>收入表</t>
    <phoneticPr fontId="2" type="noConversion"/>
  </si>
  <si>
    <t>收入種類</t>
    <phoneticPr fontId="2" type="noConversion"/>
  </si>
  <si>
    <t>支出種類</t>
    <phoneticPr fontId="2" type="noConversion"/>
  </si>
  <si>
    <t>支出表</t>
    <phoneticPr fontId="2" type="noConversion"/>
  </si>
  <si>
    <t>必要</t>
    <phoneticPr fontId="2" type="noConversion"/>
  </si>
  <si>
    <t>必要</t>
    <phoneticPr fontId="2" type="noConversion"/>
  </si>
  <si>
    <t>必要</t>
    <phoneticPr fontId="2" type="noConversion"/>
  </si>
  <si>
    <t>非必要</t>
    <phoneticPr fontId="2" type="noConversion"/>
  </si>
  <si>
    <t>非必要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</si>
</sst>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0.0%"/>
  </numFmts>
  <fonts count="6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176" fontId="4" fillId="0" borderId="0" xfId="0" applyNumberFormat="1" applyFont="1" applyAlignment="1"/>
    <xf numFmtId="178" fontId="4" fillId="0" borderId="0" xfId="0" applyNumberFormat="1" applyFont="1" applyAlignment="1"/>
    <xf numFmtId="0" fontId="4" fillId="3" borderId="1" xfId="0" applyFont="1" applyFill="1" applyBorder="1"/>
    <xf numFmtId="0" fontId="5" fillId="2" borderId="1" xfId="0" applyFont="1" applyFill="1" applyBorder="1"/>
    <xf numFmtId="0" fontId="3" fillId="0" borderId="1" xfId="0" applyFont="1" applyBorder="1"/>
    <xf numFmtId="177" fontId="4" fillId="4" borderId="1" xfId="0" applyNumberFormat="1" applyFont="1" applyFill="1" applyBorder="1" applyAlignment="1"/>
    <xf numFmtId="178" fontId="4" fillId="4" borderId="1" xfId="0" applyNumberFormat="1" applyFont="1" applyFill="1" applyBorder="1" applyAlignment="1"/>
    <xf numFmtId="0" fontId="3" fillId="4" borderId="1" xfId="0" applyFont="1" applyFill="1" applyBorder="1"/>
    <xf numFmtId="177" fontId="4" fillId="4" borderId="1" xfId="0" applyNumberFormat="1" applyFont="1" applyFill="1" applyBorder="1"/>
    <xf numFmtId="178" fontId="4" fillId="4" borderId="1" xfId="0" applyNumberFormat="1" applyFont="1" applyFill="1" applyBorder="1"/>
    <xf numFmtId="0" fontId="5" fillId="6" borderId="4" xfId="0" applyFont="1" applyFill="1" applyBorder="1"/>
    <xf numFmtId="0" fontId="4" fillId="3" borderId="4" xfId="0" applyFont="1" applyFill="1" applyBorder="1"/>
    <xf numFmtId="0" fontId="5" fillId="2" borderId="5" xfId="0" applyFont="1" applyFill="1" applyBorder="1"/>
    <xf numFmtId="0" fontId="3" fillId="0" borderId="5" xfId="0" applyFont="1" applyBorder="1"/>
    <xf numFmtId="0" fontId="3" fillId="0" borderId="5" xfId="0" applyFont="1" applyFill="1" applyBorder="1"/>
    <xf numFmtId="177" fontId="4" fillId="5" borderId="5" xfId="0" applyNumberFormat="1" applyFont="1" applyFill="1" applyBorder="1"/>
    <xf numFmtId="177" fontId="4" fillId="3" borderId="4" xfId="1" applyNumberFormat="1" applyFont="1" applyFill="1" applyBorder="1" applyAlignment="1"/>
    <xf numFmtId="177" fontId="4" fillId="3" borderId="1" xfId="1" applyNumberFormat="1" applyFont="1" applyFill="1" applyBorder="1" applyAlignment="1"/>
    <xf numFmtId="177" fontId="4" fillId="3" borderId="1" xfId="0" applyNumberFormat="1" applyFont="1" applyFill="1" applyBorder="1"/>
    <xf numFmtId="0" fontId="4" fillId="3" borderId="6" xfId="0" applyFont="1" applyFill="1" applyBorder="1"/>
    <xf numFmtId="178" fontId="4" fillId="4" borderId="4" xfId="2" applyNumberFormat="1" applyFont="1" applyFill="1" applyBorder="1" applyAlignment="1"/>
    <xf numFmtId="0" fontId="5" fillId="6" borderId="0" xfId="0" applyFont="1" applyFill="1" applyBorder="1"/>
    <xf numFmtId="0" fontId="5" fillId="6" borderId="7" xfId="0" applyFont="1" applyFill="1" applyBorder="1"/>
    <xf numFmtId="0" fontId="4" fillId="3" borderId="10" xfId="0" applyFont="1" applyFill="1" applyBorder="1"/>
    <xf numFmtId="0" fontId="5" fillId="6" borderId="9" xfId="0" applyFont="1" applyFill="1" applyBorder="1"/>
    <xf numFmtId="0" fontId="5" fillId="6" borderId="8" xfId="0" applyFont="1" applyFill="1" applyBorder="1"/>
    <xf numFmtId="178" fontId="4" fillId="0" borderId="2" xfId="2" applyNumberFormat="1" applyFont="1" applyBorder="1" applyAlignment="1"/>
    <xf numFmtId="178" fontId="4" fillId="0" borderId="7" xfId="0" applyNumberFormat="1" applyFont="1" applyBorder="1" applyAlignment="1"/>
    <xf numFmtId="178" fontId="4" fillId="4" borderId="7" xfId="0" applyNumberFormat="1" applyFont="1" applyFill="1" applyBorder="1" applyAlignment="1"/>
    <xf numFmtId="178" fontId="4" fillId="4" borderId="13" xfId="2" applyNumberFormat="1" applyFont="1" applyFill="1" applyBorder="1" applyAlignment="1"/>
    <xf numFmtId="0" fontId="4" fillId="3" borderId="11" xfId="0" applyFont="1" applyFill="1" applyBorder="1"/>
    <xf numFmtId="0" fontId="4" fillId="3" borderId="3" xfId="0" applyFont="1" applyFill="1" applyBorder="1"/>
    <xf numFmtId="177" fontId="4" fillId="3" borderId="3" xfId="0" applyNumberFormat="1" applyFont="1" applyFill="1" applyBorder="1"/>
    <xf numFmtId="178" fontId="4" fillId="0" borderId="4" xfId="2" applyNumberFormat="1" applyFont="1" applyBorder="1" applyAlignment="1"/>
    <xf numFmtId="177" fontId="4" fillId="0" borderId="0" xfId="0" applyNumberFormat="1" applyFont="1"/>
    <xf numFmtId="0" fontId="4" fillId="0" borderId="0" xfId="0" applyFont="1" applyFill="1" applyBorder="1"/>
    <xf numFmtId="0" fontId="4" fillId="0" borderId="7" xfId="0" applyFont="1" applyFill="1" applyBorder="1"/>
    <xf numFmtId="177" fontId="4" fillId="0" borderId="7" xfId="0" applyNumberFormat="1" applyFont="1" applyFill="1" applyBorder="1" applyAlignment="1"/>
    <xf numFmtId="176" fontId="4" fillId="0" borderId="0" xfId="1" applyNumberFormat="1" applyFont="1" applyAlignment="1"/>
    <xf numFmtId="0" fontId="4" fillId="0" borderId="0" xfId="0" quotePrefix="1" applyFont="1"/>
    <xf numFmtId="0" fontId="4" fillId="3" borderId="12" xfId="0" applyFont="1" applyFill="1" applyBorder="1"/>
    <xf numFmtId="0" fontId="4" fillId="3" borderId="14" xfId="0" applyFont="1" applyFill="1" applyBorder="1"/>
    <xf numFmtId="177" fontId="4" fillId="3" borderId="14" xfId="0" applyNumberFormat="1" applyFont="1" applyFill="1" applyBorder="1"/>
    <xf numFmtId="178" fontId="4" fillId="4" borderId="4" xfId="0" applyNumberFormat="1" applyFont="1" applyFill="1" applyBorder="1" applyAlignment="1"/>
    <xf numFmtId="0" fontId="4" fillId="0" borderId="11" xfId="0" applyFont="1" applyFill="1" applyBorder="1"/>
    <xf numFmtId="0" fontId="4" fillId="0" borderId="3" xfId="0" applyFont="1" applyFill="1" applyBorder="1"/>
    <xf numFmtId="177" fontId="4" fillId="0" borderId="3" xfId="0" applyNumberFormat="1" applyFont="1" applyFill="1" applyBorder="1" applyAlignment="1"/>
    <xf numFmtId="178" fontId="4" fillId="0" borderId="0" xfId="2" applyNumberFormat="1" applyFont="1" applyAlignment="1"/>
  </cellXfs>
  <cellStyles count="3">
    <cellStyle name="一般" xfId="0" builtinId="0"/>
    <cellStyle name="千分位" xfId="1" builtinId="3"/>
    <cellStyle name="百分比" xfId="2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0.0%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軟正黑體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0.0%"/>
      <alignment horizontal="general" vertical="bottom" textRotation="0" wrapText="0" indent="0" justifyLastLine="0" shrinkToFit="0" readingOrder="0"/>
    </dxf>
    <dxf>
      <numFmt numFmtId="178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軟正黑體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0.0%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0.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"/>
      <fill>
        <patternFill patternType="solid">
          <fgColor indexed="64"/>
          <bgColor rgb="FFFFFFC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solid">
          <fgColor indexed="64"/>
          <bgColor rgb="FFFFFFC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solid">
          <fgColor indexed="64"/>
          <bgColor rgb="FFFFFFCC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solid">
          <fgColor indexed="64"/>
          <bgColor rgb="FFFFFFCC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軟正黑體"/>
        <scheme val="none"/>
      </font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0.0%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_ "/>
      <fill>
        <patternFill patternType="solid">
          <fgColor indexed="64"/>
          <bgColor rgb="FFFFFFCC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fill>
        <patternFill patternType="solid">
          <fgColor indexed="64"/>
          <bgColor rgb="FFFFFFCC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微軟正黑體"/>
        <scheme val="none"/>
      </font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FFFFCC"/>
      <color rgb="FFFF99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masterhsiao.com.tw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masterhsiao.com.tw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masterhsiao.com.t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72873</xdr:colOff>
      <xdr:row>0</xdr:row>
      <xdr:rowOff>36333</xdr:rowOff>
    </xdr:from>
    <xdr:to>
      <xdr:col>7</xdr:col>
      <xdr:colOff>635186</xdr:colOff>
      <xdr:row>3</xdr:row>
      <xdr:rowOff>131332</xdr:rowOff>
    </xdr:to>
    <xdr:pic>
      <xdr:nvPicPr>
        <xdr:cNvPr id="2" name="圖片 1" descr="怪老子理財3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90217" y="36333"/>
          <a:ext cx="1872000" cy="755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71437</xdr:colOff>
      <xdr:row>0</xdr:row>
      <xdr:rowOff>35720</xdr:rowOff>
    </xdr:from>
    <xdr:to>
      <xdr:col>7</xdr:col>
      <xdr:colOff>633750</xdr:colOff>
      <xdr:row>3</xdr:row>
      <xdr:rowOff>130719</xdr:rowOff>
    </xdr:to>
    <xdr:pic>
      <xdr:nvPicPr>
        <xdr:cNvPr id="3" name="圖片 2" descr="怪老子理財3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88781" y="35720"/>
          <a:ext cx="1872000" cy="755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65943</xdr:colOff>
      <xdr:row>0</xdr:row>
      <xdr:rowOff>14654</xdr:rowOff>
    </xdr:from>
    <xdr:to>
      <xdr:col>5</xdr:col>
      <xdr:colOff>571599</xdr:colOff>
      <xdr:row>3</xdr:row>
      <xdr:rowOff>140033</xdr:rowOff>
    </xdr:to>
    <xdr:pic>
      <xdr:nvPicPr>
        <xdr:cNvPr id="2" name="圖片 1" descr="怪老子理財3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0771" y="14654"/>
          <a:ext cx="1872000" cy="756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調整後支出表" displayName="調整後支出表" ref="A8:D21" totalsRowCount="1" headerRowDxfId="35" headerRowBorderDxfId="34" tableBorderDxfId="33" totalsRowBorderDxfId="32">
  <autoFilter ref="A8:D20"/>
  <tableColumns count="4">
    <tableColumn id="1" name="支出種類" totalsRowLabel="合計" dataDxfId="31" totalsRowDxfId="30"/>
    <tableColumn id="2" name="支出項目" dataDxfId="29" totalsRowDxfId="28"/>
    <tableColumn id="3" name="年度支出(元)" totalsRowFunction="sum" dataDxfId="27" totalsRowDxfId="26" dataCellStyle="千分位"/>
    <tableColumn id="4" name="占總收入比重" totalsRowFunction="sum" dataDxfId="25" totalsRowDxfId="24" dataCellStyle="百分比">
      <calculatedColumnFormula>C9/調整後收入表[[#Totals],[年度收入(元)]]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調整後收入表" displayName="調整後收入表" ref="A3:D6" totalsRowCount="1" headerRowDxfId="23" tableBorderDxfId="22">
  <autoFilter ref="A3:D5"/>
  <tableColumns count="4">
    <tableColumn id="1" name="收入種類" totalsRowLabel="合計" dataDxfId="21" totalsRowDxfId="20"/>
    <tableColumn id="2" name="收入項目" dataDxfId="19" totalsRowDxfId="18"/>
    <tableColumn id="3" name="年度收入(元)" totalsRowFunction="sum" dataDxfId="17" totalsRowDxfId="16"/>
    <tableColumn id="4" name="占總收入比重" totalsRowFunction="sum" dataDxfId="15" totalsRowDxfId="14" dataCellStyle="百分比">
      <calculatedColumnFormula>C4/調整後收入表[[#Totals],[年度收入(元)]]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收入表" displayName="收入表" ref="A3:D6" totalsRowCount="1" headerRowDxfId="13" tableBorderDxfId="12">
  <autoFilter ref="A3:D5"/>
  <tableColumns count="4">
    <tableColumn id="1" name="收入種類" totalsRowLabel="合計" totalsRowDxfId="11"/>
    <tableColumn id="2" name="收入項目" totalsRowDxfId="10"/>
    <tableColumn id="3" name="年度收入(元)" totalsRowFunction="sum" totalsRowDxfId="9"/>
    <tableColumn id="4" name="占總收入比重" totalsRowFunction="sum" dataDxfId="8" totalsRowDxfId="7" dataCellStyle="百分比">
      <calculatedColumnFormula>收入表[[#This Row],[年度收入(元)]]/收入表[[#Totals],[年度收入(元)]]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支出表" displayName="支出表" ref="A8:D21" totalsRowCount="1" headerRowDxfId="6" tableBorderDxfId="5">
  <autoFilter ref="A8:D20"/>
  <tableColumns count="4">
    <tableColumn id="1" name="支出種類" totalsRowLabel="合計" totalsRowDxfId="4"/>
    <tableColumn id="2" name="支出項目" totalsRowDxfId="3"/>
    <tableColumn id="3" name="年度支出(元)" totalsRowFunction="sum" totalsRowDxfId="2" dataCellStyle="千分位"/>
    <tableColumn id="4" name="占總收入比重" totalsRowFunction="sum" dataDxfId="1" totalsRowDxfId="0" dataCellStyle="百分比">
      <calculatedColumnFormula>支出表[[#This Row],[年度支出(元)]]/收入表[[#Totals],[年度收入(元)]]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="130" zoomScaleNormal="130" workbookViewId="0">
      <selection activeCell="C4" sqref="C4"/>
    </sheetView>
  </sheetViews>
  <sheetFormatPr defaultRowHeight="16.5" x14ac:dyDescent="0.25"/>
  <cols>
    <col min="1" max="4" width="15.625" customWidth="1"/>
    <col min="5" max="8" width="8.625" customWidth="1"/>
  </cols>
  <sheetData>
    <row r="1" spans="1:4" ht="17.25" x14ac:dyDescent="0.3">
      <c r="A1" s="1" t="s">
        <v>9</v>
      </c>
      <c r="B1" s="2"/>
      <c r="C1" s="2"/>
    </row>
    <row r="2" spans="1:4" ht="17.25" x14ac:dyDescent="0.3">
      <c r="A2" s="1" t="s">
        <v>40</v>
      </c>
      <c r="B2" s="2"/>
      <c r="C2" s="2"/>
    </row>
    <row r="3" spans="1:4" ht="17.25" x14ac:dyDescent="0.3">
      <c r="A3" s="24" t="s">
        <v>41</v>
      </c>
      <c r="B3" s="27" t="s">
        <v>6</v>
      </c>
      <c r="C3" s="27" t="s">
        <v>15</v>
      </c>
      <c r="D3" s="28" t="s">
        <v>12</v>
      </c>
    </row>
    <row r="4" spans="1:4" x14ac:dyDescent="0.25">
      <c r="A4" s="26" t="s">
        <v>36</v>
      </c>
      <c r="B4" s="5" t="s">
        <v>4</v>
      </c>
      <c r="C4" s="21">
        <v>450000</v>
      </c>
      <c r="D4" s="29">
        <f>C4/調整後收入表[[#Totals],[年度收入(元)]]</f>
        <v>0.9</v>
      </c>
    </row>
    <row r="5" spans="1:4" x14ac:dyDescent="0.25">
      <c r="A5" s="33" t="s">
        <v>0</v>
      </c>
      <c r="B5" s="34" t="s">
        <v>5</v>
      </c>
      <c r="C5" s="35">
        <v>50000</v>
      </c>
      <c r="D5" s="36">
        <f>C5/調整後收入表[[#Totals],[年度收入(元)]]</f>
        <v>0.1</v>
      </c>
    </row>
    <row r="6" spans="1:4" x14ac:dyDescent="0.25">
      <c r="A6" s="43" t="s">
        <v>39</v>
      </c>
      <c r="B6" s="44"/>
      <c r="C6" s="45">
        <f>SUBTOTAL(109,調整後收入表[年度收入(元)])</f>
        <v>500000</v>
      </c>
      <c r="D6" s="30">
        <f>SUBTOTAL(109,調整後收入表[占總收入比重])</f>
        <v>1</v>
      </c>
    </row>
    <row r="7" spans="1:4" ht="17.25" x14ac:dyDescent="0.3">
      <c r="A7" s="1" t="s">
        <v>43</v>
      </c>
    </row>
    <row r="8" spans="1:4" ht="17.25" x14ac:dyDescent="0.3">
      <c r="A8" s="13" t="s">
        <v>42</v>
      </c>
      <c r="B8" s="27" t="s">
        <v>37</v>
      </c>
      <c r="C8" s="27" t="s">
        <v>16</v>
      </c>
      <c r="D8" s="28" t="s">
        <v>12</v>
      </c>
    </row>
    <row r="9" spans="1:4" x14ac:dyDescent="0.25">
      <c r="A9" s="26" t="s">
        <v>22</v>
      </c>
      <c r="B9" s="5" t="s">
        <v>8</v>
      </c>
      <c r="C9" s="20">
        <v>150000</v>
      </c>
      <c r="D9" s="23">
        <f>C9/調整後收入表[[#Totals],[年度收入(元)]]</f>
        <v>0.3</v>
      </c>
    </row>
    <row r="10" spans="1:4" x14ac:dyDescent="0.25">
      <c r="A10" s="26" t="s">
        <v>29</v>
      </c>
      <c r="B10" s="5" t="s">
        <v>10</v>
      </c>
      <c r="C10" s="20">
        <v>115000</v>
      </c>
      <c r="D10" s="23">
        <f>C10/調整後收入表[[#Totals],[年度收入(元)]]</f>
        <v>0.23</v>
      </c>
    </row>
    <row r="11" spans="1:4" x14ac:dyDescent="0.25">
      <c r="A11" s="26" t="s">
        <v>28</v>
      </c>
      <c r="B11" s="5" t="s">
        <v>7</v>
      </c>
      <c r="C11" s="20">
        <v>45000</v>
      </c>
      <c r="D11" s="23">
        <f>C11/調整後收入表[[#Totals],[年度收入(元)]]</f>
        <v>0.09</v>
      </c>
    </row>
    <row r="12" spans="1:4" x14ac:dyDescent="0.25">
      <c r="A12" s="26" t="s">
        <v>22</v>
      </c>
      <c r="B12" s="5" t="s">
        <v>2</v>
      </c>
      <c r="C12" s="20">
        <v>25000</v>
      </c>
      <c r="D12" s="23">
        <f>C12/調整後收入表[[#Totals],[年度收入(元)]]</f>
        <v>0.05</v>
      </c>
    </row>
    <row r="13" spans="1:4" x14ac:dyDescent="0.25">
      <c r="A13" s="26" t="s">
        <v>22</v>
      </c>
      <c r="B13" s="5" t="s">
        <v>33</v>
      </c>
      <c r="C13" s="20">
        <v>10000</v>
      </c>
      <c r="D13" s="23">
        <f>C13/調整後收入表[[#Totals],[年度收入(元)]]</f>
        <v>0.02</v>
      </c>
    </row>
    <row r="14" spans="1:4" x14ac:dyDescent="0.25">
      <c r="A14" s="26" t="s">
        <v>22</v>
      </c>
      <c r="B14" s="5" t="s">
        <v>13</v>
      </c>
      <c r="C14" s="20">
        <v>6000</v>
      </c>
      <c r="D14" s="23">
        <f>C14/調整後收入表[[#Totals],[年度收入(元)]]</f>
        <v>1.2E-2</v>
      </c>
    </row>
    <row r="15" spans="1:4" x14ac:dyDescent="0.25">
      <c r="A15" s="26" t="s">
        <v>22</v>
      </c>
      <c r="B15" s="5" t="s">
        <v>1</v>
      </c>
      <c r="C15" s="20">
        <v>5000</v>
      </c>
      <c r="D15" s="23">
        <f>C15/調整後收入表[[#Totals],[年度收入(元)]]</f>
        <v>0.01</v>
      </c>
    </row>
    <row r="16" spans="1:4" x14ac:dyDescent="0.25">
      <c r="A16" s="26" t="s">
        <v>23</v>
      </c>
      <c r="B16" s="5" t="s">
        <v>19</v>
      </c>
      <c r="C16" s="20">
        <v>1500</v>
      </c>
      <c r="D16" s="23">
        <f>C16/調整後收入表[[#Totals],[年度收入(元)]]</f>
        <v>3.0000000000000001E-3</v>
      </c>
    </row>
    <row r="17" spans="1:4" x14ac:dyDescent="0.25">
      <c r="A17" s="26" t="s">
        <v>24</v>
      </c>
      <c r="B17" s="5" t="s">
        <v>3</v>
      </c>
      <c r="C17" s="20">
        <v>36000</v>
      </c>
      <c r="D17" s="23">
        <f>C17/調整後收入表[[#Totals],[年度收入(元)]]</f>
        <v>7.1999999999999995E-2</v>
      </c>
    </row>
    <row r="18" spans="1:4" x14ac:dyDescent="0.25">
      <c r="A18" s="26" t="s">
        <v>30</v>
      </c>
      <c r="B18" s="5" t="s">
        <v>11</v>
      </c>
      <c r="C18" s="20">
        <v>14500</v>
      </c>
      <c r="D18" s="23">
        <f>C18/調整後收入表[[#Totals],[年度收入(元)]]</f>
        <v>2.9000000000000001E-2</v>
      </c>
    </row>
    <row r="19" spans="1:4" x14ac:dyDescent="0.25">
      <c r="A19" s="26" t="s">
        <v>24</v>
      </c>
      <c r="B19" s="5" t="s">
        <v>31</v>
      </c>
      <c r="C19" s="20">
        <v>10000</v>
      </c>
      <c r="D19" s="23">
        <f>C19/調整後收入表[[#Totals],[年度收入(元)]]</f>
        <v>0.02</v>
      </c>
    </row>
    <row r="20" spans="1:4" x14ac:dyDescent="0.25">
      <c r="A20" s="26" t="s">
        <v>24</v>
      </c>
      <c r="B20" s="5" t="s">
        <v>32</v>
      </c>
      <c r="C20" s="20">
        <v>10000</v>
      </c>
      <c r="D20" s="23">
        <f>C20/調整後收入表[[#Totals],[年度收入(元)]]</f>
        <v>0.02</v>
      </c>
    </row>
    <row r="21" spans="1:4" x14ac:dyDescent="0.25">
      <c r="A21" s="47" t="s">
        <v>39</v>
      </c>
      <c r="B21" s="48"/>
      <c r="C21" s="49">
        <f>SUBTOTAL(109,調整後支出表[年度支出(元)])</f>
        <v>428000</v>
      </c>
      <c r="D21" s="46">
        <f>SUBTOTAL(109,調整後支出表[占總收入比重])</f>
        <v>0.85600000000000009</v>
      </c>
    </row>
    <row r="22" spans="1:4" x14ac:dyDescent="0.25">
      <c r="A22" s="2"/>
      <c r="B22" s="2"/>
      <c r="C22" s="3"/>
      <c r="D22" s="4"/>
    </row>
    <row r="23" spans="1:4" ht="17.25" x14ac:dyDescent="0.3">
      <c r="B23" s="15" t="s">
        <v>18</v>
      </c>
      <c r="C23" s="15" t="s">
        <v>17</v>
      </c>
      <c r="D23" s="15" t="s">
        <v>21</v>
      </c>
    </row>
    <row r="24" spans="1:4" ht="17.25" x14ac:dyDescent="0.3">
      <c r="B24" s="16" t="s">
        <v>25</v>
      </c>
      <c r="C24" s="8">
        <f>SUMIF(調整後支出表[支出種類],"必要支出",調整後支出表[年度支出(元)])</f>
        <v>357500</v>
      </c>
      <c r="D24" s="9">
        <f>C24/$C$27</f>
        <v>0.71499999999999997</v>
      </c>
    </row>
    <row r="25" spans="1:4" ht="17.25" x14ac:dyDescent="0.3">
      <c r="B25" s="16" t="s">
        <v>26</v>
      </c>
      <c r="C25" s="8">
        <f>SUMIF(調整後支出表[支出種類],"非必要支出",調整後支出表[年度支出(元)])</f>
        <v>70500</v>
      </c>
      <c r="D25" s="9">
        <f>C25/$C$27</f>
        <v>0.14099999999999999</v>
      </c>
    </row>
    <row r="26" spans="1:4" ht="17.25" x14ac:dyDescent="0.3">
      <c r="B26" s="16" t="s">
        <v>27</v>
      </c>
      <c r="C26" s="8">
        <f>調整後收入表[[#Totals],[年度收入(元)]]-調整後支出表[[#Totals],[年度支出(元)]]</f>
        <v>72000</v>
      </c>
      <c r="D26" s="9">
        <f>C26/$C$27</f>
        <v>0.14399999999999999</v>
      </c>
    </row>
    <row r="27" spans="1:4" ht="17.25" x14ac:dyDescent="0.3">
      <c r="B27" s="17" t="s">
        <v>38</v>
      </c>
      <c r="C27" s="18">
        <f>SUM(C24:C26)</f>
        <v>500000</v>
      </c>
      <c r="D27" s="12"/>
    </row>
  </sheetData>
  <phoneticPr fontId="2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="130" zoomScaleNormal="130" workbookViewId="0">
      <selection activeCell="C4" sqref="C4"/>
    </sheetView>
  </sheetViews>
  <sheetFormatPr defaultRowHeight="16.5" x14ac:dyDescent="0.25"/>
  <cols>
    <col min="1" max="4" width="15.625" customWidth="1"/>
    <col min="5" max="8" width="8.625" customWidth="1"/>
  </cols>
  <sheetData>
    <row r="1" spans="1:4" ht="17.25" x14ac:dyDescent="0.3">
      <c r="A1" s="1" t="s">
        <v>9</v>
      </c>
      <c r="B1" s="2"/>
      <c r="C1" s="2"/>
    </row>
    <row r="2" spans="1:4" ht="17.25" x14ac:dyDescent="0.3">
      <c r="A2" s="1" t="s">
        <v>40</v>
      </c>
      <c r="B2" s="2"/>
      <c r="C2" s="2"/>
    </row>
    <row r="3" spans="1:4" ht="17.25" x14ac:dyDescent="0.3">
      <c r="A3" s="24" t="s">
        <v>41</v>
      </c>
      <c r="B3" s="25" t="s">
        <v>6</v>
      </c>
      <c r="C3" s="25" t="s">
        <v>15</v>
      </c>
      <c r="D3" s="25" t="s">
        <v>20</v>
      </c>
    </row>
    <row r="4" spans="1:4" x14ac:dyDescent="0.25">
      <c r="A4" s="22" t="s">
        <v>36</v>
      </c>
      <c r="B4" s="14" t="s">
        <v>4</v>
      </c>
      <c r="C4" s="19">
        <v>450000</v>
      </c>
      <c r="D4" s="32">
        <f>收入表[[#This Row],[年度收入(元)]]/收入表[[#Totals],[年度收入(元)]]</f>
        <v>0.9</v>
      </c>
    </row>
    <row r="5" spans="1:4" x14ac:dyDescent="0.25">
      <c r="A5" s="33" t="s">
        <v>0</v>
      </c>
      <c r="B5" s="34" t="s">
        <v>5</v>
      </c>
      <c r="C5" s="35">
        <v>50000</v>
      </c>
      <c r="D5" s="36">
        <f>收入表[[#This Row],[年度收入(元)]]/收入表[[#Totals],[年度收入(元)]]</f>
        <v>0.1</v>
      </c>
    </row>
    <row r="6" spans="1:4" x14ac:dyDescent="0.25">
      <c r="A6" s="2" t="s">
        <v>39</v>
      </c>
      <c r="B6" s="2"/>
      <c r="C6" s="37">
        <f>SUBTOTAL(109,收入表[年度收入(元)])</f>
        <v>500000</v>
      </c>
      <c r="D6" s="50">
        <f>SUBTOTAL(109,收入表[占總收入比重])</f>
        <v>1</v>
      </c>
    </row>
    <row r="7" spans="1:4" ht="17.25" x14ac:dyDescent="0.3">
      <c r="A7" s="1" t="s">
        <v>43</v>
      </c>
    </row>
    <row r="8" spans="1:4" ht="17.25" x14ac:dyDescent="0.3">
      <c r="A8" s="24" t="s">
        <v>42</v>
      </c>
      <c r="B8" s="25" t="s">
        <v>34</v>
      </c>
      <c r="C8" s="25" t="s">
        <v>16</v>
      </c>
      <c r="D8" s="25" t="s">
        <v>35</v>
      </c>
    </row>
    <row r="9" spans="1:4" x14ac:dyDescent="0.25">
      <c r="A9" s="22" t="s">
        <v>22</v>
      </c>
      <c r="B9" s="14" t="s">
        <v>8</v>
      </c>
      <c r="C9" s="19">
        <v>150000</v>
      </c>
      <c r="D9" s="32">
        <f>支出表[[#This Row],[年度支出(元)]]/收入表[[#Totals],[年度收入(元)]]</f>
        <v>0.3</v>
      </c>
    </row>
    <row r="10" spans="1:4" x14ac:dyDescent="0.25">
      <c r="A10" s="22" t="s">
        <v>29</v>
      </c>
      <c r="B10" s="14" t="s">
        <v>10</v>
      </c>
      <c r="C10" s="19">
        <v>120000</v>
      </c>
      <c r="D10" s="23">
        <f>支出表[[#This Row],[年度支出(元)]]/收入表[[#Totals],[年度收入(元)]]</f>
        <v>0.24</v>
      </c>
    </row>
    <row r="11" spans="1:4" x14ac:dyDescent="0.25">
      <c r="A11" s="22" t="s">
        <v>28</v>
      </c>
      <c r="B11" s="14" t="s">
        <v>7</v>
      </c>
      <c r="C11" s="19">
        <v>50000</v>
      </c>
      <c r="D11" s="23">
        <f>支出表[[#This Row],[年度支出(元)]]/收入表[[#Totals],[年度收入(元)]]</f>
        <v>0.1</v>
      </c>
    </row>
    <row r="12" spans="1:4" x14ac:dyDescent="0.25">
      <c r="A12" s="22" t="s">
        <v>22</v>
      </c>
      <c r="B12" s="14" t="s">
        <v>2</v>
      </c>
      <c r="C12" s="19">
        <v>25000</v>
      </c>
      <c r="D12" s="23">
        <f>支出表[[#This Row],[年度支出(元)]]/收入表[[#Totals],[年度收入(元)]]</f>
        <v>0.05</v>
      </c>
    </row>
    <row r="13" spans="1:4" x14ac:dyDescent="0.25">
      <c r="A13" s="22" t="s">
        <v>22</v>
      </c>
      <c r="B13" s="14" t="s">
        <v>33</v>
      </c>
      <c r="C13" s="19">
        <v>10000</v>
      </c>
      <c r="D13" s="23">
        <f>支出表[[#This Row],[年度支出(元)]]/收入表[[#Totals],[年度收入(元)]]</f>
        <v>0.02</v>
      </c>
    </row>
    <row r="14" spans="1:4" x14ac:dyDescent="0.25">
      <c r="A14" s="22" t="s">
        <v>22</v>
      </c>
      <c r="B14" s="14" t="s">
        <v>13</v>
      </c>
      <c r="C14" s="19">
        <v>6000</v>
      </c>
      <c r="D14" s="23">
        <f>支出表[[#This Row],[年度支出(元)]]/收入表[[#Totals],[年度收入(元)]]</f>
        <v>1.2E-2</v>
      </c>
    </row>
    <row r="15" spans="1:4" x14ac:dyDescent="0.25">
      <c r="A15" s="22" t="s">
        <v>22</v>
      </c>
      <c r="B15" s="14" t="s">
        <v>1</v>
      </c>
      <c r="C15" s="19">
        <v>5000</v>
      </c>
      <c r="D15" s="23">
        <f>支出表[[#This Row],[年度支出(元)]]/收入表[[#Totals],[年度收入(元)]]</f>
        <v>0.01</v>
      </c>
    </row>
    <row r="16" spans="1:4" x14ac:dyDescent="0.25">
      <c r="A16" s="22" t="s">
        <v>23</v>
      </c>
      <c r="B16" s="14" t="s">
        <v>19</v>
      </c>
      <c r="C16" s="19">
        <v>1500</v>
      </c>
      <c r="D16" s="23">
        <f>支出表[[#This Row],[年度支出(元)]]/收入表[[#Totals],[年度收入(元)]]</f>
        <v>3.0000000000000001E-3</v>
      </c>
    </row>
    <row r="17" spans="1:4" x14ac:dyDescent="0.25">
      <c r="A17" s="22" t="s">
        <v>24</v>
      </c>
      <c r="B17" s="14" t="s">
        <v>3</v>
      </c>
      <c r="C17" s="19">
        <v>40500</v>
      </c>
      <c r="D17" s="23">
        <f>支出表[[#This Row],[年度支出(元)]]/收入表[[#Totals],[年度收入(元)]]</f>
        <v>8.1000000000000003E-2</v>
      </c>
    </row>
    <row r="18" spans="1:4" x14ac:dyDescent="0.25">
      <c r="A18" s="22" t="s">
        <v>30</v>
      </c>
      <c r="B18" s="14" t="s">
        <v>11</v>
      </c>
      <c r="C18" s="19">
        <v>20000</v>
      </c>
      <c r="D18" s="23">
        <f>支出表[[#This Row],[年度支出(元)]]/收入表[[#Totals],[年度收入(元)]]</f>
        <v>0.04</v>
      </c>
    </row>
    <row r="19" spans="1:4" x14ac:dyDescent="0.25">
      <c r="A19" s="22" t="s">
        <v>24</v>
      </c>
      <c r="B19" s="14" t="s">
        <v>31</v>
      </c>
      <c r="C19" s="19">
        <v>12000</v>
      </c>
      <c r="D19" s="23">
        <f>支出表[[#This Row],[年度支出(元)]]/收入表[[#Totals],[年度收入(元)]]</f>
        <v>2.4E-2</v>
      </c>
    </row>
    <row r="20" spans="1:4" x14ac:dyDescent="0.25">
      <c r="A20" s="22" t="s">
        <v>24</v>
      </c>
      <c r="B20" s="14" t="s">
        <v>32</v>
      </c>
      <c r="C20" s="19">
        <v>10000</v>
      </c>
      <c r="D20" s="23">
        <f>支出表[[#This Row],[年度支出(元)]]/收入表[[#Totals],[年度收入(元)]]</f>
        <v>0.02</v>
      </c>
    </row>
    <row r="21" spans="1:4" x14ac:dyDescent="0.25">
      <c r="A21" s="38" t="s">
        <v>39</v>
      </c>
      <c r="B21" s="39"/>
      <c r="C21" s="40">
        <f>SUBTOTAL(109,支出表[年度支出(元)])</f>
        <v>450000</v>
      </c>
      <c r="D21" s="31">
        <f>SUBTOTAL(109,支出表[占總收入比重])</f>
        <v>0.90000000000000013</v>
      </c>
    </row>
    <row r="22" spans="1:4" x14ac:dyDescent="0.25">
      <c r="A22" s="2"/>
      <c r="B22" s="2"/>
      <c r="C22" s="3"/>
      <c r="D22" s="4"/>
    </row>
    <row r="23" spans="1:4" ht="17.25" x14ac:dyDescent="0.3">
      <c r="B23" s="6" t="s">
        <v>18</v>
      </c>
      <c r="C23" s="6" t="s">
        <v>17</v>
      </c>
      <c r="D23" s="6" t="s">
        <v>12</v>
      </c>
    </row>
    <row r="24" spans="1:4" ht="17.25" x14ac:dyDescent="0.3">
      <c r="B24" s="7" t="s">
        <v>25</v>
      </c>
      <c r="C24" s="8">
        <f>SUMIF(A9:A20,"必要支出",C9:C20)</f>
        <v>367500</v>
      </c>
      <c r="D24" s="9">
        <f>C24/$C$27</f>
        <v>0.73499999999999999</v>
      </c>
    </row>
    <row r="25" spans="1:4" ht="17.25" x14ac:dyDescent="0.3">
      <c r="B25" s="7" t="s">
        <v>26</v>
      </c>
      <c r="C25" s="8">
        <f>SUMIF(A9:A20,"非必要支出",C9:C21)</f>
        <v>82500</v>
      </c>
      <c r="D25" s="9">
        <f t="shared" ref="D25:D26" si="0">C25/$C$27</f>
        <v>0.16500000000000001</v>
      </c>
    </row>
    <row r="26" spans="1:4" ht="17.25" x14ac:dyDescent="0.3">
      <c r="B26" s="7" t="s">
        <v>27</v>
      </c>
      <c r="C26" s="8">
        <f>收入表[[#Totals],[年度收入(元)]]-支出表[[#Totals],[年度支出(元)]]</f>
        <v>50000</v>
      </c>
      <c r="D26" s="9">
        <f t="shared" si="0"/>
        <v>0.1</v>
      </c>
    </row>
    <row r="27" spans="1:4" ht="17.25" x14ac:dyDescent="0.3">
      <c r="B27" s="10" t="s">
        <v>14</v>
      </c>
      <c r="C27" s="11">
        <f>SUM(C24:C26)</f>
        <v>500000</v>
      </c>
      <c r="D27" s="12"/>
    </row>
  </sheetData>
  <phoneticPr fontId="2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130" zoomScaleNormal="130" workbookViewId="0">
      <selection activeCell="B8" sqref="B8"/>
    </sheetView>
  </sheetViews>
  <sheetFormatPr defaultRowHeight="16.5" x14ac:dyDescent="0.25"/>
  <cols>
    <col min="1" max="1" width="11.125" customWidth="1"/>
    <col min="2" max="2" width="10.25" customWidth="1"/>
    <col min="3" max="3" width="9.625" bestFit="1" customWidth="1"/>
  </cols>
  <sheetData>
    <row r="1" spans="1:3" x14ac:dyDescent="0.25">
      <c r="A1" s="2" t="s">
        <v>44</v>
      </c>
      <c r="B1" s="41">
        <v>12000</v>
      </c>
    </row>
    <row r="2" spans="1:3" x14ac:dyDescent="0.25">
      <c r="A2" s="2" t="s">
        <v>45</v>
      </c>
      <c r="B2" s="41">
        <v>50000</v>
      </c>
    </row>
    <row r="3" spans="1:3" x14ac:dyDescent="0.25">
      <c r="A3" s="2" t="s">
        <v>46</v>
      </c>
      <c r="B3" s="41">
        <v>30000</v>
      </c>
    </row>
    <row r="4" spans="1:3" x14ac:dyDescent="0.25">
      <c r="A4" s="2" t="s">
        <v>47</v>
      </c>
      <c r="B4" s="41">
        <v>20000</v>
      </c>
    </row>
    <row r="5" spans="1:3" x14ac:dyDescent="0.25">
      <c r="A5" s="2" t="s">
        <v>48</v>
      </c>
      <c r="B5" s="41">
        <v>25000</v>
      </c>
    </row>
    <row r="6" spans="1:3" x14ac:dyDescent="0.25">
      <c r="A6" s="2" t="s">
        <v>48</v>
      </c>
      <c r="B6" s="41">
        <v>5000</v>
      </c>
    </row>
    <row r="7" spans="1:3" x14ac:dyDescent="0.25">
      <c r="A7" s="2"/>
      <c r="B7" s="41"/>
    </row>
    <row r="8" spans="1:3" x14ac:dyDescent="0.25">
      <c r="A8" s="2"/>
      <c r="B8" s="41">
        <f>SUMIF(B1:B6,"&gt;10000")</f>
        <v>137000</v>
      </c>
      <c r="C8" s="42"/>
    </row>
    <row r="9" spans="1:3" x14ac:dyDescent="0.25">
      <c r="A9" s="2"/>
      <c r="B9" s="41">
        <f>SUMIF(A1:A6,"=必要",B1:B6)</f>
        <v>92000</v>
      </c>
      <c r="C9" s="42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年度預算表</vt:lpstr>
      <vt:lpstr>調整前年度預算表 </vt:lpstr>
      <vt:lpstr>SUMIF函數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2019-06-18T10:09:07Z</dcterms:modified>
</cp:coreProperties>
</file>