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066be61b5f7cec53/怪老子稿件/"/>
    </mc:Choice>
  </mc:AlternateContent>
  <bookViews>
    <workbookView xWindow="0" yWindow="0" windowWidth="16392" windowHeight="5568"/>
  </bookViews>
  <sheets>
    <sheet name="工作表2" sheetId="1" r:id="rId1"/>
  </sheets>
  <definedNames>
    <definedName name="已存退休準備金">工作表2!$B$2</definedName>
    <definedName name="可退休年齡">工作表2!$B$8</definedName>
    <definedName name="目前年齡">工作表2!$B$1</definedName>
    <definedName name="每月投入金額">工作表2!$B$3</definedName>
    <definedName name="退休前報酬率">工作表2!$B$4</definedName>
    <definedName name="退休後年生活費">工作表2!$B$7</definedName>
    <definedName name="退休後報酬率">工作表2!$B$5</definedName>
    <definedName name="通貨膨脹率">工作表2!$B$6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D3" i="1" l="1"/>
  <c r="E3" i="1" l="1"/>
  <c r="G3" i="1" l="1"/>
  <c r="H3" i="1" s="1"/>
  <c r="I3" i="1" s="1"/>
  <c r="D4" i="1"/>
  <c r="D5" i="1" l="1"/>
  <c r="E4" i="1"/>
  <c r="G4" i="1" l="1"/>
  <c r="H4" i="1" s="1"/>
  <c r="D6" i="1"/>
  <c r="E5" i="1"/>
  <c r="G5" i="1" l="1"/>
  <c r="H5" i="1" s="1"/>
  <c r="D7" i="1"/>
  <c r="E6" i="1"/>
  <c r="I4" i="1"/>
  <c r="G6" i="1" l="1"/>
  <c r="H6" i="1" s="1"/>
  <c r="D8" i="1"/>
  <c r="E7" i="1"/>
  <c r="I5" i="1"/>
  <c r="G7" i="1" l="1"/>
  <c r="H7" i="1" s="1"/>
  <c r="D9" i="1"/>
  <c r="E8" i="1"/>
  <c r="I6" i="1"/>
  <c r="G8" i="1" l="1"/>
  <c r="H8" i="1" s="1"/>
  <c r="D10" i="1"/>
  <c r="E9" i="1"/>
  <c r="I7" i="1"/>
  <c r="I8" i="1" l="1"/>
  <c r="G9" i="1"/>
  <c r="H9" i="1" s="1"/>
  <c r="D11" i="1"/>
  <c r="E10" i="1"/>
  <c r="I9" i="1" l="1"/>
  <c r="G10" i="1"/>
  <c r="H10" i="1" s="1"/>
  <c r="D12" i="1"/>
  <c r="E11" i="1"/>
  <c r="G11" i="1" l="1"/>
  <c r="H11" i="1" s="1"/>
  <c r="D13" i="1"/>
  <c r="E12" i="1"/>
  <c r="I10" i="1"/>
  <c r="I11" i="1" l="1"/>
  <c r="G12" i="1"/>
  <c r="H12" i="1" s="1"/>
  <c r="D14" i="1"/>
  <c r="E13" i="1"/>
  <c r="G13" i="1" l="1"/>
  <c r="H13" i="1" s="1"/>
  <c r="D15" i="1"/>
  <c r="E14" i="1"/>
  <c r="I12" i="1"/>
  <c r="I13" i="1" l="1"/>
  <c r="G14" i="1"/>
  <c r="H14" i="1" s="1"/>
  <c r="D16" i="1"/>
  <c r="E15" i="1"/>
  <c r="G15" i="1" l="1"/>
  <c r="H15" i="1" s="1"/>
  <c r="D17" i="1"/>
  <c r="E16" i="1"/>
  <c r="I14" i="1"/>
  <c r="G16" i="1" l="1"/>
  <c r="H16" i="1" s="1"/>
  <c r="D18" i="1"/>
  <c r="E17" i="1"/>
  <c r="I15" i="1"/>
  <c r="G17" i="1" l="1"/>
  <c r="H17" i="1" s="1"/>
  <c r="D19" i="1"/>
  <c r="E18" i="1"/>
  <c r="I16" i="1"/>
  <c r="G18" i="1" l="1"/>
  <c r="H18" i="1" s="1"/>
  <c r="D20" i="1"/>
  <c r="E19" i="1"/>
  <c r="I17" i="1"/>
  <c r="G19" i="1" l="1"/>
  <c r="H19" i="1" s="1"/>
  <c r="D21" i="1"/>
  <c r="E20" i="1"/>
  <c r="I18" i="1"/>
  <c r="G20" i="1" l="1"/>
  <c r="H20" i="1" s="1"/>
  <c r="D22" i="1"/>
  <c r="E21" i="1"/>
  <c r="I19" i="1"/>
  <c r="G21" i="1" l="1"/>
  <c r="H21" i="1" s="1"/>
  <c r="D23" i="1"/>
  <c r="E22" i="1"/>
  <c r="I20" i="1"/>
  <c r="G22" i="1" l="1"/>
  <c r="H22" i="1" s="1"/>
  <c r="D24" i="1"/>
  <c r="E23" i="1"/>
  <c r="I21" i="1"/>
  <c r="G23" i="1" l="1"/>
  <c r="H23" i="1" s="1"/>
  <c r="D25" i="1"/>
  <c r="E24" i="1"/>
  <c r="I22" i="1"/>
  <c r="G24" i="1" l="1"/>
  <c r="H24" i="1" s="1"/>
  <c r="D26" i="1"/>
  <c r="E25" i="1"/>
  <c r="I23" i="1"/>
  <c r="I24" i="1" l="1"/>
  <c r="G25" i="1"/>
  <c r="H25" i="1" s="1"/>
  <c r="D27" i="1"/>
  <c r="E26" i="1"/>
  <c r="I25" i="1" l="1"/>
  <c r="G26" i="1"/>
  <c r="H26" i="1" s="1"/>
  <c r="D28" i="1"/>
  <c r="E27" i="1"/>
  <c r="G27" i="1" l="1"/>
  <c r="H27" i="1" s="1"/>
  <c r="D29" i="1"/>
  <c r="E28" i="1"/>
  <c r="I26" i="1"/>
  <c r="G28" i="1" l="1"/>
  <c r="H28" i="1" s="1"/>
  <c r="D30" i="1"/>
  <c r="E29" i="1"/>
  <c r="I27" i="1"/>
  <c r="G29" i="1" l="1"/>
  <c r="H29" i="1" s="1"/>
  <c r="D31" i="1"/>
  <c r="E30" i="1"/>
  <c r="I28" i="1"/>
  <c r="G30" i="1" l="1"/>
  <c r="H30" i="1" s="1"/>
  <c r="D32" i="1"/>
  <c r="E31" i="1"/>
  <c r="I29" i="1"/>
  <c r="I30" i="1" l="1"/>
  <c r="G31" i="1"/>
  <c r="H31" i="1" s="1"/>
  <c r="D33" i="1"/>
  <c r="E32" i="1"/>
  <c r="G32" i="1" l="1"/>
  <c r="H32" i="1" s="1"/>
  <c r="D34" i="1"/>
  <c r="E33" i="1"/>
  <c r="I31" i="1"/>
  <c r="G33" i="1" l="1"/>
  <c r="H33" i="1" s="1"/>
  <c r="D35" i="1"/>
  <c r="E34" i="1"/>
  <c r="I32" i="1"/>
  <c r="G34" i="1" l="1"/>
  <c r="H34" i="1" s="1"/>
  <c r="D36" i="1"/>
  <c r="E35" i="1"/>
  <c r="I33" i="1"/>
  <c r="B8" i="1" s="1"/>
  <c r="G35" i="1" l="1"/>
  <c r="H35" i="1" s="1"/>
  <c r="D37" i="1"/>
  <c r="E36" i="1"/>
  <c r="I34" i="1"/>
  <c r="G36" i="1" l="1"/>
  <c r="H36" i="1" s="1"/>
  <c r="D38" i="1"/>
  <c r="E37" i="1"/>
  <c r="I35" i="1"/>
  <c r="G37" i="1" l="1"/>
  <c r="H37" i="1" s="1"/>
  <c r="D39" i="1"/>
  <c r="E38" i="1"/>
  <c r="I36" i="1"/>
  <c r="I37" i="1" l="1"/>
  <c r="G38" i="1"/>
  <c r="H38" i="1" s="1"/>
  <c r="D40" i="1"/>
  <c r="E39" i="1"/>
  <c r="G39" i="1" l="1"/>
  <c r="H39" i="1" s="1"/>
  <c r="D41" i="1"/>
  <c r="E40" i="1"/>
  <c r="I38" i="1"/>
  <c r="G40" i="1" l="1"/>
  <c r="H40" i="1" s="1"/>
  <c r="D42" i="1"/>
  <c r="E41" i="1"/>
  <c r="I39" i="1"/>
  <c r="G41" i="1" l="1"/>
  <c r="H41" i="1" s="1"/>
  <c r="D43" i="1"/>
  <c r="E43" i="1" s="1"/>
  <c r="E42" i="1"/>
  <c r="I40" i="1"/>
  <c r="I41" i="1" l="1"/>
  <c r="G42" i="1"/>
  <c r="H42" i="1" s="1"/>
  <c r="G43" i="1"/>
  <c r="H43" i="1" s="1"/>
  <c r="I43" i="1" l="1"/>
  <c r="I42" i="1"/>
</calcChain>
</file>

<file path=xl/sharedStrings.xml><?xml version="1.0" encoding="utf-8"?>
<sst xmlns="http://schemas.openxmlformats.org/spreadsheetml/2006/main" count="15" uniqueCount="15">
  <si>
    <t>目前年齡</t>
    <phoneticPr fontId="1" type="noConversion"/>
  </si>
  <si>
    <t>每月投入金額</t>
    <phoneticPr fontId="1" type="noConversion"/>
  </si>
  <si>
    <t>退休前報酬率</t>
    <phoneticPr fontId="1" type="noConversion"/>
  </si>
  <si>
    <t>退休後報酬率</t>
    <phoneticPr fontId="1" type="noConversion"/>
  </si>
  <si>
    <t>通貨膨脹率</t>
    <phoneticPr fontId="1" type="noConversion"/>
  </si>
  <si>
    <t>退休後年生活費</t>
    <phoneticPr fontId="1" type="noConversion"/>
  </si>
  <si>
    <t>退休年齡</t>
    <phoneticPr fontId="1" type="noConversion"/>
  </si>
  <si>
    <t>退休準備金</t>
    <phoneticPr fontId="1" type="noConversion"/>
  </si>
  <si>
    <t>退休金需求</t>
    <phoneticPr fontId="1" type="noConversion"/>
  </si>
  <si>
    <t>差額</t>
    <phoneticPr fontId="1" type="noConversion"/>
  </si>
  <si>
    <t>可退休年齡</t>
    <phoneticPr fontId="1" type="noConversion"/>
  </si>
  <si>
    <t>退休年齡試算表</t>
    <phoneticPr fontId="1" type="noConversion"/>
  </si>
  <si>
    <t>退休時年生活費</t>
    <phoneticPr fontId="1" type="noConversion"/>
  </si>
  <si>
    <t>準備年數</t>
    <phoneticPr fontId="1" type="noConversion"/>
  </si>
  <si>
    <t>已存退休準備金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</si>
</sst>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176" fontId="2" fillId="2" borderId="1" xfId="0" applyNumberFormat="1" applyFont="1" applyFill="1" applyBorder="1">
      <alignment vertical="center"/>
    </xf>
    <xf numFmtId="10" fontId="2" fillId="2" borderId="1" xfId="0" applyNumberFormat="1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0" borderId="0" xfId="0" applyFont="1">
      <alignment vertical="center"/>
    </xf>
  </cellXfs>
  <cellStyles count="1">
    <cellStyle name="一般" xfId="0" builtinId="0"/>
  </cellStyles>
  <dxfs count="9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color theme="0"/>
      </font>
      <fill>
        <patternFill>
          <bgColor rgb="FF00206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8</xdr:row>
      <xdr:rowOff>106681</xdr:rowOff>
    </xdr:from>
    <xdr:to>
      <xdr:col>2</xdr:col>
      <xdr:colOff>1</xdr:colOff>
      <xdr:row>12</xdr:row>
      <xdr:rowOff>135789</xdr:rowOff>
    </xdr:to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91641"/>
          <a:ext cx="2004060" cy="82158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退休年齡試算表" displayName="退休年齡試算表" ref="D2:I43" totalsRowShown="0" headerRowDxfId="8" dataDxfId="7">
  <tableColumns count="6">
    <tableColumn id="1" name="退休年齡" dataDxfId="6"/>
    <tableColumn id="2" name="準備年數" dataDxfId="5">
      <calculatedColumnFormula>退休年齡試算表[[#This Row],[退休年齡]]-目前年齡</calculatedColumnFormula>
    </tableColumn>
    <tableColumn id="3" name="退休準備金" dataDxfId="0">
      <calculatedColumnFormula>FV(NOMINAL(退休前報酬率,12)/12,退休年齡試算表[[#This Row],[準備年數]]*12,-每月投入金額, -已存退休準備金)</calculatedColumnFormula>
    </tableColumn>
    <tableColumn id="4" name="退休時年生活費" dataDxfId="4">
      <calculatedColumnFormula>退休後年生活費*(1+通貨膨脹率)^退休年齡試算表[[#This Row],[準備年數]]</calculatedColumnFormula>
    </tableColumn>
    <tableColumn id="5" name="退休金需求" dataDxfId="3">
      <calculatedColumnFormula>-PV((退休後報酬率-通貨膨脹率)/(1+通貨膨脹率),100-退休年齡試算表[[#This Row],[退休年齡]]+1,退休年齡試算表[[#This Row],[退休時年生活費]],0,1)</calculatedColumnFormula>
    </tableColumn>
    <tableColumn id="6" name="差額" dataDxfId="2">
      <calculatedColumnFormula>退休年齡試算表[[#This Row],[退休準備金]]-退休年齡試算表[[#This Row],[退休金需求]]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85" zoomScaleNormal="85" workbookViewId="0">
      <selection activeCell="B20" sqref="B20"/>
    </sheetView>
  </sheetViews>
  <sheetFormatPr defaultRowHeight="15.6" x14ac:dyDescent="0.3"/>
  <cols>
    <col min="1" max="1" width="17.77734375" style="1" bestFit="1" customWidth="1"/>
    <col min="2" max="2" width="11.44140625" style="1" customWidth="1"/>
    <col min="3" max="3" width="8.88671875" style="1"/>
    <col min="4" max="4" width="12.21875" style="1" customWidth="1"/>
    <col min="5" max="6" width="14.5546875" style="1" customWidth="1"/>
    <col min="7" max="7" width="19.21875" style="1" customWidth="1"/>
    <col min="8" max="8" width="19.77734375" style="1" customWidth="1"/>
    <col min="9" max="9" width="17.44140625" style="1" customWidth="1"/>
    <col min="10" max="11" width="8.88671875" style="1"/>
    <col min="12" max="12" width="13.88671875" style="1" bestFit="1" customWidth="1"/>
    <col min="13" max="16384" width="8.88671875" style="1"/>
  </cols>
  <sheetData>
    <row r="1" spans="1:9" x14ac:dyDescent="0.3">
      <c r="A1" s="5" t="s">
        <v>0</v>
      </c>
      <c r="B1" s="6">
        <v>29</v>
      </c>
      <c r="D1" s="9" t="s">
        <v>11</v>
      </c>
    </row>
    <row r="2" spans="1:9" x14ac:dyDescent="0.3">
      <c r="A2" s="5" t="s">
        <v>14</v>
      </c>
      <c r="B2" s="6">
        <v>500000</v>
      </c>
      <c r="D2" s="2" t="s">
        <v>6</v>
      </c>
      <c r="E2" s="2" t="s">
        <v>13</v>
      </c>
      <c r="F2" s="2" t="s">
        <v>7</v>
      </c>
      <c r="G2" s="2" t="s">
        <v>12</v>
      </c>
      <c r="H2" s="2" t="s">
        <v>8</v>
      </c>
      <c r="I2" s="2" t="s">
        <v>9</v>
      </c>
    </row>
    <row r="3" spans="1:9" x14ac:dyDescent="0.3">
      <c r="A3" s="5" t="s">
        <v>1</v>
      </c>
      <c r="B3" s="6">
        <v>28000</v>
      </c>
      <c r="D3" s="3">
        <f>目前年齡+1</f>
        <v>30</v>
      </c>
      <c r="E3" s="2">
        <f>退休年齡試算表[[#This Row],[退休年齡]]-目前年齡</f>
        <v>1</v>
      </c>
      <c r="F3" s="4">
        <f>FV(NOMINAL(退休前報酬率,12)/12,退休年齡試算表[[#This Row],[準備年數]]*12,-每月投入金額, -已存退休準備金)</f>
        <v>894644.36718939326</v>
      </c>
      <c r="G3" s="4">
        <f>退休後年生活費*(1+通貨膨脹率)^退休年齡試算表[[#This Row],[準備年數]]</f>
        <v>714000</v>
      </c>
      <c r="H3" s="4">
        <f>-PV((退休後報酬率-通貨膨脹率)/(1+通貨膨脹率),100-退休年齡試算表[[#This Row],[退休年齡]]+1,退休年齡試算表[[#This Row],[退休時年生活費]],0,1)</f>
        <v>21798916.140854541</v>
      </c>
      <c r="I3" s="4">
        <f>退休年齡試算表[[#This Row],[退休準備金]]-退休年齡試算表[[#This Row],[退休金需求]]</f>
        <v>-20904271.773665149</v>
      </c>
    </row>
    <row r="4" spans="1:9" x14ac:dyDescent="0.3">
      <c r="A4" s="5" t="s">
        <v>2</v>
      </c>
      <c r="B4" s="7">
        <v>0.09</v>
      </c>
      <c r="D4" s="3">
        <f>D3+1</f>
        <v>31</v>
      </c>
      <c r="E4" s="2">
        <f>退休年齡試算表[[#This Row],[退休年齡]]-目前年齡</f>
        <v>2</v>
      </c>
      <c r="F4" s="4">
        <f>FV(NOMINAL(退休前報酬率,12)/12,退休年齡試算表[[#This Row],[準備年數]]*12,-每月投入金額, -已存退休準備金)</f>
        <v>1324806.7274258314</v>
      </c>
      <c r="G4" s="4">
        <f>退休後年生活費*(1+通貨膨脹率)^退休年齡試算表[[#This Row],[準備年數]]</f>
        <v>728280</v>
      </c>
      <c r="H4" s="4">
        <f>-PV((退休後報酬率-通貨膨脹率)/(1+通貨膨脹率),100-退休年齡試算表[[#This Row],[退休年齡]]+1,退休年齡試算表[[#This Row],[退休時年生活費]],0,1)</f>
        <v>22139161.947897267</v>
      </c>
      <c r="I4" s="4">
        <f>退休年齡試算表[[#This Row],[退休準備金]]-退休年齡試算表[[#This Row],[退休金需求]]</f>
        <v>-20814355.220471434</v>
      </c>
    </row>
    <row r="5" spans="1:9" x14ac:dyDescent="0.3">
      <c r="A5" s="5" t="s">
        <v>3</v>
      </c>
      <c r="B5" s="7">
        <v>0.05</v>
      </c>
      <c r="D5" s="3">
        <f t="shared" ref="D5:D43" si="0">D4+1</f>
        <v>32</v>
      </c>
      <c r="E5" s="2">
        <f>退休年齡試算表[[#This Row],[退休年齡]]-目前年齡</f>
        <v>3</v>
      </c>
      <c r="F5" s="4">
        <f>FV(NOMINAL(退休前報酬率,12)/12,退休年齡試算表[[#This Row],[準備年數]]*12,-每月投入金額, -已存退休準備金)</f>
        <v>1793683.7000835496</v>
      </c>
      <c r="G5" s="4">
        <f>退休後年生活費*(1+通貨膨脹率)^退休年齡試算表[[#This Row],[準備年數]]</f>
        <v>742845.6</v>
      </c>
      <c r="H5" s="4">
        <f>-PV((退休後報酬率-通貨膨脹率)/(1+通貨膨脹率),100-退休年齡試算表[[#This Row],[退休年齡]]+1,退休年齡試算表[[#This Row],[退休時年生活費]],0,1)</f>
        <v>22481426.045292132</v>
      </c>
      <c r="I5" s="4">
        <f>退休年齡試算表[[#This Row],[退休準備金]]-退休年齡試算表[[#This Row],[退休金需求]]</f>
        <v>-20687742.345208582</v>
      </c>
    </row>
    <row r="6" spans="1:9" x14ac:dyDescent="0.3">
      <c r="A6" s="5" t="s">
        <v>4</v>
      </c>
      <c r="B6" s="7">
        <v>0.02</v>
      </c>
      <c r="D6" s="3">
        <f t="shared" si="0"/>
        <v>33</v>
      </c>
      <c r="E6" s="2">
        <f>退休年齡試算表[[#This Row],[退休年齡]]-目前年齡</f>
        <v>4</v>
      </c>
      <c r="F6" s="4">
        <f>FV(NOMINAL(退休前報酬率,12)/12,退休年齡試算表[[#This Row],[準備年數]]*12,-每月投入金額, -已存退休準備金)</f>
        <v>2304759.6002804614</v>
      </c>
      <c r="G6" s="4">
        <f>退休後年生活費*(1+通貨膨脹率)^退休年齡試算表[[#This Row],[準備年數]]</f>
        <v>757702.51199999999</v>
      </c>
      <c r="H6" s="4">
        <f>-PV((退休後報酬率-通貨膨脹率)/(1+通貨膨脹率),100-退休年齡試算表[[#This Row],[退休年齡]]+1,退休年齡試算表[[#This Row],[退休時年生活費]],0,1)</f>
        <v>22825509.467556741</v>
      </c>
      <c r="I6" s="4">
        <f>退休年齡試算表[[#This Row],[退休準備金]]-退休年齡試算表[[#This Row],[退休金需求]]</f>
        <v>-20520749.867276281</v>
      </c>
    </row>
    <row r="7" spans="1:9" x14ac:dyDescent="0.3">
      <c r="A7" s="5" t="s">
        <v>5</v>
      </c>
      <c r="B7" s="6">
        <v>700000</v>
      </c>
      <c r="D7" s="3">
        <f t="shared" si="0"/>
        <v>34</v>
      </c>
      <c r="E7" s="2">
        <f>退休年齡試算表[[#This Row],[退休年齡]]-目前年齡</f>
        <v>5</v>
      </c>
      <c r="F7" s="4">
        <f>FV(NOMINAL(退休前報酬率,12)/12,退休年齡試算表[[#This Row],[準備年數]]*12,-每月投入金額, -已存退休準備金)</f>
        <v>2861832.331495096</v>
      </c>
      <c r="G7" s="4">
        <f>退休後年生活費*(1+通貨膨脹率)^退休年齡試算表[[#This Row],[準備年數]]</f>
        <v>772856.56224</v>
      </c>
      <c r="H7" s="4">
        <f>-PV((退休後報酬率-通貨膨脹率)/(1+通貨膨脹率),100-退休年齡試算表[[#This Row],[退休年齡]]+1,退休年齡試算表[[#This Row],[退休時年生活費]],0,1)</f>
        <v>23171197.303334579</v>
      </c>
      <c r="I7" s="4">
        <f>退休年齡試算表[[#This Row],[退休準備金]]-退休年齡試算表[[#This Row],[退休金需求]]</f>
        <v>-20309364.971839484</v>
      </c>
    </row>
    <row r="8" spans="1:9" x14ac:dyDescent="0.3">
      <c r="A8" s="8" t="s">
        <v>10</v>
      </c>
      <c r="B8" s="8">
        <f>INDEX(退休年齡試算表[退休年齡],MATCH(0,退休年齡試算表[差額],1)+1)</f>
        <v>53</v>
      </c>
      <c r="D8" s="3">
        <f t="shared" si="0"/>
        <v>35</v>
      </c>
      <c r="E8" s="2">
        <f>退休年齡試算表[[#This Row],[退休年齡]]-目前年齡</f>
        <v>6</v>
      </c>
      <c r="F8" s="4">
        <f>FV(NOMINAL(退休前報酬率,12)/12,退休年齡試算表[[#This Row],[準備年數]]*12,-每月投入金額, -已存退休準備金)</f>
        <v>3469041.608519047</v>
      </c>
      <c r="G8" s="4">
        <f>退休後年生活費*(1+通貨膨脹率)^退休年齡試算表[[#This Row],[準備年數]]</f>
        <v>788313.69348480005</v>
      </c>
      <c r="H8" s="4">
        <f>-PV((退休後報酬率-通貨膨脹率)/(1+通貨膨脹率),100-退休年齡試算表[[#This Row],[退休年齡]]+1,退休年齡試算表[[#This Row],[退休時年生活費]],0,1)</f>
        <v>23518257.778149307</v>
      </c>
      <c r="I8" s="4">
        <f>退休年齡試算表[[#This Row],[退休準備金]]-退休年齡試算表[[#This Row],[退休金需求]]</f>
        <v>-20049216.169630259</v>
      </c>
    </row>
    <row r="9" spans="1:9" x14ac:dyDescent="0.3">
      <c r="D9" s="3">
        <f t="shared" si="0"/>
        <v>36</v>
      </c>
      <c r="E9" s="2">
        <f>退休年齡試算表[[#This Row],[退休年齡]]-目前年齡</f>
        <v>7</v>
      </c>
      <c r="F9" s="4">
        <f>FV(NOMINAL(退休前報酬率,12)/12,退休年齡試算表[[#This Row],[準備年數]]*12,-每月投入金額, -已存退休準備金)</f>
        <v>4130899.7204751521</v>
      </c>
      <c r="G9" s="4">
        <f>退休後年生活費*(1+通貨膨脹率)^退休年齡試算表[[#This Row],[準備年數]]</f>
        <v>804079.96735449589</v>
      </c>
      <c r="H9" s="4">
        <f>-PV((退休後報酬率-通貨膨脹率)/(1+通貨膨脹率),100-退休年齡試算表[[#This Row],[退休年齡]]+1,退休年齡試算表[[#This Row],[退休時年生活費]],0,1)</f>
        <v>23866441.288897727</v>
      </c>
      <c r="I9" s="4">
        <f>退休年齡試算表[[#This Row],[退休準備金]]-退休年齡試算表[[#This Row],[退休金需求]]</f>
        <v>-19735541.568422575</v>
      </c>
    </row>
    <row r="10" spans="1:9" x14ac:dyDescent="0.3">
      <c r="D10" s="3">
        <f t="shared" si="0"/>
        <v>37</v>
      </c>
      <c r="E10" s="2">
        <f>退休年齡試算表[[#This Row],[退休年齡]]-目前年齡</f>
        <v>8</v>
      </c>
      <c r="F10" s="4">
        <f>FV(NOMINAL(退休前報酬率,12)/12,退休年齡試算表[[#This Row],[準備年數]]*12,-每月投入金額, -已存退休準備金)</f>
        <v>4852325.0625073072</v>
      </c>
      <c r="G10" s="4">
        <f>退休後年生活費*(1+通貨膨脹率)^退休年齡試算表[[#This Row],[準備年數]]</f>
        <v>820161.56670158589</v>
      </c>
      <c r="H10" s="4">
        <f>-PV((退休後報酬率-通貨膨脹率)/(1+通貨膨脹率),100-退休年齡試算表[[#This Row],[退休年齡]]+1,退休年齡試算表[[#This Row],[退休時年生活費]],0,1)</f>
        <v>24215479.387620397</v>
      </c>
      <c r="I10" s="4">
        <f>退休年齡試算表[[#This Row],[退休準備金]]-退休年齡試算表[[#This Row],[退休金需求]]</f>
        <v>-19363154.325113088</v>
      </c>
    </row>
    <row r="11" spans="1:9" x14ac:dyDescent="0.3">
      <c r="D11" s="3">
        <f t="shared" si="0"/>
        <v>38</v>
      </c>
      <c r="E11" s="2">
        <f>退休年齡試算表[[#This Row],[退休年齡]]-目前年齡</f>
        <v>9</v>
      </c>
      <c r="F11" s="4">
        <f>FV(NOMINAL(退休前報酬率,12)/12,退休年齡試算表[[#This Row],[準備年數]]*12,-每月投入金額, -已存退休準備金)</f>
        <v>5638678.6853223564</v>
      </c>
      <c r="G11" s="4">
        <f>退休後年生活費*(1+通貨膨脹率)^退休年齡試算表[[#This Row],[準備年數]]</f>
        <v>836564.79803561757</v>
      </c>
      <c r="H11" s="4">
        <f>-PV((退休後報酬率-通貨膨脹率)/(1+通貨膨脹率),100-退休年齡試算表[[#This Row],[退休年齡]]+1,退休年齡試算表[[#This Row],[退休時年生活費]],0,1)</f>
        <v>24565083.711964749</v>
      </c>
      <c r="I11" s="4">
        <f>退休年齡試算表[[#This Row],[退休準備金]]-退休年齡試算表[[#This Row],[退休金需求]]</f>
        <v>-18926405.026642393</v>
      </c>
    </row>
    <row r="12" spans="1:9" x14ac:dyDescent="0.3">
      <c r="D12" s="3">
        <f t="shared" si="0"/>
        <v>39</v>
      </c>
      <c r="E12" s="2">
        <f>退休年齡試算表[[#This Row],[退休年齡]]-目前年齡</f>
        <v>10</v>
      </c>
      <c r="F12" s="4">
        <f>FV(NOMINAL(退休前報酬率,12)/12,退休年齡試算表[[#This Row],[準備年數]]*12,-每月投入金額, -已存退休準備金)</f>
        <v>6495804.1341907568</v>
      </c>
      <c r="G12" s="4">
        <f>退休後年生活費*(1+通貨膨脹率)^退休年齡試算表[[#This Row],[準備年數]]</f>
        <v>853296.09399632993</v>
      </c>
      <c r="H12" s="4">
        <f>-PV((退休後報酬率-通貨膨脹率)/(1+通貨膨脹率),100-退休年齡試算表[[#This Row],[退休年齡]]+1,退休年齡試算表[[#This Row],[退休時年生活費]],0,1)</f>
        <v>24914944.859625597</v>
      </c>
      <c r="I12" s="4">
        <f>退休年齡試算表[[#This Row],[退休準備金]]-退休年齡試算表[[#This Row],[退休金需求]]</f>
        <v>-18419140.72543484</v>
      </c>
    </row>
    <row r="13" spans="1:9" x14ac:dyDescent="0.3">
      <c r="D13" s="3">
        <f t="shared" si="0"/>
        <v>40</v>
      </c>
      <c r="E13" s="2">
        <f>退休年齡試算表[[#This Row],[退休年齡]]-目前年齡</f>
        <v>11</v>
      </c>
      <c r="F13" s="4">
        <f>FV(NOMINAL(退休前報酬率,12)/12,退休年齡試算表[[#This Row],[準備年數]]*12,-每月投入金額, -已存退休準備金)</f>
        <v>7430070.8734573172</v>
      </c>
      <c r="G13" s="4">
        <f>退休後年生活費*(1+通貨膨脹率)^退休年齡試算表[[#This Row],[準備年數]]</f>
        <v>870362.0158762564</v>
      </c>
      <c r="H13" s="4">
        <f>-PV((退休後報酬率-通貨膨脹率)/(1+通貨膨脹率),100-退休年齡試算表[[#This Row],[退休年齡]]+1,退休年齡試算表[[#This Row],[退休時年生活費]],0,1)</f>
        <v>25264731.203910723</v>
      </c>
      <c r="I13" s="4">
        <f>退休年齡試算表[[#This Row],[退休準備金]]-退休年齡試算表[[#This Row],[退休金需求]]</f>
        <v>-17834660.330453407</v>
      </c>
    </row>
    <row r="14" spans="1:9" x14ac:dyDescent="0.3">
      <c r="D14" s="3">
        <f t="shared" si="0"/>
        <v>41</v>
      </c>
      <c r="E14" s="2">
        <f>退休年齡試算表[[#This Row],[退休年齡]]-目前年齡</f>
        <v>12</v>
      </c>
      <c r="F14" s="4">
        <f>FV(NOMINAL(退休前報酬率,12)/12,退休年齡試算表[[#This Row],[準備年數]]*12,-每月投入金額, -已存退休準備金)</f>
        <v>8448421.6192578636</v>
      </c>
      <c r="G14" s="4">
        <f>退休後年生活費*(1+通貨膨脹率)^退休年齡試算表[[#This Row],[準備年數]]</f>
        <v>887769.25619378174</v>
      </c>
      <c r="H14" s="4">
        <f>-PV((退休後報酬率-通貨膨脹率)/(1+通貨膨脹率),100-退休年齡試算表[[#This Row],[退休年齡]]+1,退休年齡試算表[[#This Row],[退休時年生活費]],0,1)</f>
        <v>25614087.647436202</v>
      </c>
      <c r="I14" s="4">
        <f>退休年齡試算表[[#This Row],[退休準備金]]-退休年齡試算表[[#This Row],[退休金需求]]</f>
        <v>-17165666.028178338</v>
      </c>
    </row>
    <row r="15" spans="1:9" x14ac:dyDescent="0.3">
      <c r="D15" s="3">
        <f t="shared" si="0"/>
        <v>42</v>
      </c>
      <c r="E15" s="2">
        <f>退休年齡試算表[[#This Row],[退休年齡]]-目前年齡</f>
        <v>13</v>
      </c>
      <c r="F15" s="4">
        <f>FV(NOMINAL(退休前報酬率,12)/12,退休年齡試算表[[#This Row],[準備年數]]*12,-每月投入金額, -已存退休準備金)</f>
        <v>9558423.9321804605</v>
      </c>
      <c r="G15" s="4">
        <f>退休後年生活費*(1+通貨膨脹率)^退休年齡試算表[[#This Row],[準備年數]]</f>
        <v>905524.64131765731</v>
      </c>
      <c r="H15" s="4">
        <f>-PV((退休後報酬率-通貨膨脹率)/(1+通貨膨脹率),100-退休年齡試算表[[#This Row],[退休年齡]]+1,退休年齡試算表[[#This Row],[退休時年生活費]],0,1)</f>
        <v>25962634.310804531</v>
      </c>
      <c r="I15" s="4">
        <f>退休年齡試算表[[#This Row],[退休準備金]]-退休年齡試算表[[#This Row],[退休金需求]]</f>
        <v>-16404210.37862407</v>
      </c>
    </row>
    <row r="16" spans="1:9" x14ac:dyDescent="0.3">
      <c r="D16" s="3">
        <f t="shared" si="0"/>
        <v>43</v>
      </c>
      <c r="E16" s="2">
        <f>退休年齡試算表[[#This Row],[退休年齡]]-目前年齡</f>
        <v>14</v>
      </c>
      <c r="F16" s="4">
        <f>FV(NOMINAL(退休前報酬率,12)/12,退休年齡試算表[[#This Row],[準備年數]]*12,-每月投入金額, -已存退休準備金)</f>
        <v>10768326.453266088</v>
      </c>
      <c r="G16" s="4">
        <f>退休後年生活費*(1+通貨膨脹率)^退休年齡試算表[[#This Row],[準備年數]]</f>
        <v>923635.13414401049</v>
      </c>
      <c r="H16" s="4">
        <f>-PV((退休後報酬率-通貨膨脹率)/(1+通貨膨脹率),100-退休年齡試算表[[#This Row],[退休年齡]]+1,退休年齡試算表[[#This Row],[退休時年生活費]],0,1)</f>
        <v>26309965.152961224</v>
      </c>
      <c r="I16" s="4">
        <f>退休年齡試算表[[#This Row],[退休準備金]]-退休年齡試算表[[#This Row],[退休金需求]]</f>
        <v>-15541638.699695136</v>
      </c>
    </row>
    <row r="17" spans="4:9" x14ac:dyDescent="0.3">
      <c r="D17" s="3">
        <f t="shared" si="0"/>
        <v>44</v>
      </c>
      <c r="E17" s="2">
        <f>退休年齡試算表[[#This Row],[退休年齡]]-目前年齡</f>
        <v>15</v>
      </c>
      <c r="F17" s="4">
        <f>FV(NOMINAL(退休前報酬率,12)/12,退休年齡試算表[[#This Row],[準備年數]]*12,-每月投入金額, -已存退休準備金)</f>
        <v>12087120.201249428</v>
      </c>
      <c r="G17" s="4">
        <f>退休後年生活費*(1+通貨膨脹率)^退休年齡試算表[[#This Row],[準備年數]]</f>
        <v>942107.83682689047</v>
      </c>
      <c r="H17" s="4">
        <f>-PV((退休後報酬率-通貨膨脹率)/(1+通貨膨脹率),100-退休年齡試算表[[#This Row],[退休年齡]]+1,退休年齡試算表[[#This Row],[退休時年生活費]],0,1)</f>
        <v>26655646.519758064</v>
      </c>
      <c r="I17" s="4">
        <f>退休年齡試算表[[#This Row],[退休準備金]]-退休年齡試算表[[#This Row],[退休金需求]]</f>
        <v>-14568526.318508636</v>
      </c>
    </row>
    <row r="18" spans="4:9" x14ac:dyDescent="0.3">
      <c r="D18" s="3">
        <f t="shared" si="0"/>
        <v>45</v>
      </c>
      <c r="E18" s="2">
        <f>退休年齡試算表[[#This Row],[退休年齡]]-目前年齡</f>
        <v>16</v>
      </c>
      <c r="F18" s="4">
        <f>FV(NOMINAL(退休前報酬率,12)/12,退休年齡試算表[[#This Row],[準備年數]]*12,-每月投入金額, -已存退休準備金)</f>
        <v>13524605.386551263</v>
      </c>
      <c r="G18" s="4">
        <f>退休後年生活費*(1+通貨膨脹率)^退休年齡試算表[[#This Row],[準備年數]]</f>
        <v>960949.9935634284</v>
      </c>
      <c r="H18" s="4">
        <f>-PV((退休後報酬率-通貨膨脹率)/(1+通貨膨脹率),100-退休年齡試算表[[#This Row],[退休年齡]]+1,退休年齡試算表[[#This Row],[退休時年生活費]],0,1)</f>
        <v>26999215.617077738</v>
      </c>
      <c r="I18" s="4">
        <f>退休年齡試算表[[#This Row],[退休準備金]]-退休年齡試算表[[#This Row],[退休金需求]]</f>
        <v>-13474610.230526475</v>
      </c>
    </row>
    <row r="19" spans="4:9" x14ac:dyDescent="0.3">
      <c r="D19" s="3">
        <f t="shared" si="0"/>
        <v>46</v>
      </c>
      <c r="E19" s="2">
        <f>退休年齡試算表[[#This Row],[退休年齡]]-目前年齡</f>
        <v>17</v>
      </c>
      <c r="F19" s="4">
        <f>FV(NOMINAL(退休前報酬率,12)/12,退休年齡試算表[[#This Row],[準備年數]]*12,-每月投入金額, -已存退休準備金)</f>
        <v>15091464.238530261</v>
      </c>
      <c r="G19" s="4">
        <f>退休後年生活費*(1+通貨膨脹率)^退休年齡試算表[[#This Row],[準備年數]]</f>
        <v>980168.99343469704</v>
      </c>
      <c r="H19" s="4">
        <f>-PV((退休後報酬率-通貨膨脹率)/(1+通貨膨脹率),100-退休年齡試算表[[#This Row],[退休年齡]]+1,退休年齡試算表[[#This Row],[退休時年生活費]],0,1)</f>
        <v>27340178.904690031</v>
      </c>
      <c r="I19" s="4">
        <f>退休年齡試算表[[#This Row],[退休準備金]]-退休年齡試算表[[#This Row],[退休金需求]]</f>
        <v>-12248714.66615977</v>
      </c>
    </row>
    <row r="20" spans="4:9" x14ac:dyDescent="0.3">
      <c r="D20" s="3">
        <f t="shared" si="0"/>
        <v>47</v>
      </c>
      <c r="E20" s="2">
        <f>退休年齡試算表[[#This Row],[退休年齡]]-目前年齡</f>
        <v>18</v>
      </c>
      <c r="F20" s="4">
        <f>FV(NOMINAL(退休前報酬率,12)/12,退休年齡試算表[[#This Row],[準備年數]]*12,-每月投入金額, -已存退休準備金)</f>
        <v>16799340.387187369</v>
      </c>
      <c r="G20" s="4">
        <f>退休後年生活費*(1+通貨膨脹率)^退休年齡試算表[[#This Row],[準備年數]]</f>
        <v>999772.37330339092</v>
      </c>
      <c r="H20" s="4">
        <f>-PV((退休後報酬率-通貨膨脹率)/(1+通貨膨脹率),100-退休年齡試算表[[#This Row],[退休年齡]]+1,退休年齡試算表[[#This Row],[退休時年生活費]],0,1)</f>
        <v>27678010.406818103</v>
      </c>
      <c r="I20" s="4">
        <f>退休年齡試算表[[#This Row],[退休準備金]]-退休年齡試算表[[#This Row],[退休金需求]]</f>
        <v>-10878670.019630734</v>
      </c>
    </row>
    <row r="21" spans="4:9" x14ac:dyDescent="0.3">
      <c r="D21" s="3">
        <f t="shared" si="0"/>
        <v>48</v>
      </c>
      <c r="E21" s="2">
        <f>退休年齡試算表[[#This Row],[退休年齡]]-目前年齡</f>
        <v>19</v>
      </c>
      <c r="F21" s="4">
        <f>FV(NOMINAL(退休前報酬率,12)/12,退休年齡試算表[[#This Row],[準備年數]]*12,-每月投入金額, -已存退休準備金)</f>
        <v>18660925.38922362</v>
      </c>
      <c r="G21" s="4">
        <f>退休後年生活費*(1+通貨膨脹率)^退休年齡試算表[[#This Row],[準備年數]]</f>
        <v>1019767.8207694587</v>
      </c>
      <c r="H21" s="4">
        <f>-PV((退休後報酬率-通貨膨脹率)/(1+通貨膨脹率),100-退休年齡試算表[[#This Row],[退休年齡]]+1,退休年齡試算表[[#This Row],[退休時年生活費]],0,1)</f>
        <v>28012149.935190443</v>
      </c>
      <c r="I21" s="4">
        <f>退休年齡試算表[[#This Row],[退休準備金]]-退休年齡試算表[[#This Row],[退休金需求]]</f>
        <v>-9351224.5459668227</v>
      </c>
    </row>
    <row r="22" spans="4:9" x14ac:dyDescent="0.3">
      <c r="D22" s="3">
        <f t="shared" si="0"/>
        <v>49</v>
      </c>
      <c r="E22" s="2">
        <f>退休年齡試算表[[#This Row],[退休年齡]]-目前年齡</f>
        <v>20</v>
      </c>
      <c r="F22" s="4">
        <f>FV(NOMINAL(退休前報酬率,12)/12,退休年齡試算表[[#This Row],[準備年數]]*12,-每月投入金額, -已存退休準備金)</f>
        <v>20690053.041443128</v>
      </c>
      <c r="G22" s="4">
        <f>退休後年生活費*(1+通貨膨脹率)^退休年齡試算表[[#This Row],[準備年數]]</f>
        <v>1040163.177184848</v>
      </c>
      <c r="H22" s="4">
        <f>-PV((退休後報酬率-通貨膨脹率)/(1+通貨膨脹率),100-退休年齡試算表[[#This Row],[退休年齡]]+1,退休年齡試算表[[#This Row],[退休時年生活費]],0,1)</f>
        <v>28342001.22014204</v>
      </c>
      <c r="I22" s="4">
        <f>退休年齡試算表[[#This Row],[退休準備金]]-退休年齡試算表[[#This Row],[退休金需求]]</f>
        <v>-7651948.1786989123</v>
      </c>
    </row>
    <row r="23" spans="4:9" x14ac:dyDescent="0.3">
      <c r="D23" s="3">
        <f t="shared" si="0"/>
        <v>50</v>
      </c>
      <c r="E23" s="2">
        <f>退休年齡試算表[[#This Row],[退休年齡]]-目前年齡</f>
        <v>21</v>
      </c>
      <c r="F23" s="4">
        <f>FV(NOMINAL(退休前報酬率,12)/12,退休年齡試算表[[#This Row],[準備年數]]*12,-每月投入金額, -已存退休準備金)</f>
        <v>22901802.182362393</v>
      </c>
      <c r="G23" s="4">
        <f>退休後年生活費*(1+通貨膨脹率)^退休年齡試算表[[#This Row],[準備年數]]</f>
        <v>1060966.440728545</v>
      </c>
      <c r="H23" s="4">
        <f>-PV((退休後報酬率-通貨膨脹率)/(1+通貨膨脹率),100-退休年齡試算表[[#This Row],[退休年齡]]+1,退休年齡試算表[[#This Row],[退休時年生活費]],0,1)</f>
        <v>28666929.945105053</v>
      </c>
      <c r="I23" s="4">
        <f>退休年齡試算表[[#This Row],[退休準備金]]-退休年齡試算表[[#This Row],[退休金需求]]</f>
        <v>-5765127.7627426609</v>
      </c>
    </row>
    <row r="24" spans="4:9" x14ac:dyDescent="0.3">
      <c r="D24" s="3">
        <f t="shared" si="0"/>
        <v>51</v>
      </c>
      <c r="E24" s="2">
        <f>退休年齡試算表[[#This Row],[退休年齡]]-目前年齡</f>
        <v>22</v>
      </c>
      <c r="F24" s="4">
        <f>FV(NOMINAL(退休前報酬率,12)/12,退休年齡試算表[[#This Row],[準備年數]]*12,-每月投入金額, -已存退休準備金)</f>
        <v>25312608.745964386</v>
      </c>
      <c r="G24" s="4">
        <f>退休後年生活費*(1+通貨膨脹率)^退休年齡試算表[[#This Row],[準備年數]]</f>
        <v>1082185.7695431157</v>
      </c>
      <c r="H24" s="4">
        <f>-PV((退休後報酬率-通貨膨脹率)/(1+通貨膨脹率),100-退休年齡試算表[[#This Row],[退休年齡]]+1,退休年齡試算表[[#This Row],[退休時年生活費]],0,1)</f>
        <v>28986261.679595329</v>
      </c>
      <c r="I24" s="4">
        <f>退休年齡試算表[[#This Row],[退休準備金]]-退休年齡試算表[[#This Row],[退休金需求]]</f>
        <v>-3673652.9336309433</v>
      </c>
    </row>
    <row r="25" spans="4:9" x14ac:dyDescent="0.3">
      <c r="D25" s="3">
        <f t="shared" si="0"/>
        <v>52</v>
      </c>
      <c r="E25" s="2">
        <f>退休年齡試算表[[#This Row],[退休年齡]]-目前年齡</f>
        <v>23</v>
      </c>
      <c r="F25" s="4">
        <f>FV(NOMINAL(退休前報酬率,12)/12,退休年齡試算表[[#This Row],[準備年數]]*12,-每月投入金額, -已存退休準備金)</f>
        <v>27940387.900290564</v>
      </c>
      <c r="G25" s="4">
        <f>退休後年生活費*(1+通貨膨脹率)^退休年齡試算表[[#This Row],[準備年數]]</f>
        <v>1103829.4849339779</v>
      </c>
      <c r="H25" s="4">
        <f>-PV((退休後報酬率-通貨膨脹率)/(1+通貨膨脹率),100-退休年齡試算表[[#This Row],[退休年齡]]+1,退休年齡試算表[[#This Row],[退休時年生活費]],0,1)</f>
        <v>29299279.705554821</v>
      </c>
      <c r="I25" s="4">
        <f>退休年齡試算表[[#This Row],[退休準備金]]-退休年齡試算表[[#This Row],[退休金需求]]</f>
        <v>-1358891.8052642569</v>
      </c>
    </row>
    <row r="26" spans="4:9" x14ac:dyDescent="0.3">
      <c r="D26" s="3">
        <f t="shared" si="0"/>
        <v>53</v>
      </c>
      <c r="E26" s="2">
        <f>退休年齡試算表[[#This Row],[退休年齡]]-目前年齡</f>
        <v>24</v>
      </c>
      <c r="F26" s="4">
        <f>FV(NOMINAL(退休前報酬率,12)/12,退休年齡試算表[[#This Row],[準備年數]]*12,-每月投入金額, -已存退休準備金)</f>
        <v>30804667.178506091</v>
      </c>
      <c r="G26" s="4">
        <f>退休後年生活費*(1+通貨膨脹率)^退休年齡試算表[[#This Row],[準備年數]]</f>
        <v>1125906.0746326575</v>
      </c>
      <c r="H26" s="4">
        <f>-PV((退休後報酬率-通貨膨脹率)/(1+通貨膨脹率),100-退休年齡試算表[[#This Row],[退休年齡]]+1,退休年齡試算表[[#This Row],[退休時年生活費]],0,1)</f>
        <v>29605222.731651887</v>
      </c>
      <c r="I26" s="4">
        <f>退休年齡試算表[[#This Row],[退休準備金]]-退休年齡試算表[[#This Row],[退休金需求]]</f>
        <v>1199444.4468542039</v>
      </c>
    </row>
    <row r="27" spans="4:9" x14ac:dyDescent="0.3">
      <c r="D27" s="3">
        <f t="shared" si="0"/>
        <v>54</v>
      </c>
      <c r="E27" s="2">
        <f>退休年齡試算表[[#This Row],[退休年齡]]-目前年齡</f>
        <v>25</v>
      </c>
      <c r="F27" s="4">
        <f>FV(NOMINAL(退休前報酬率,12)/12,退休年齡試算表[[#This Row],[準備年數]]*12,-每月投入金額, -已存退休準備金)</f>
        <v>33926731.591761015</v>
      </c>
      <c r="G27" s="4">
        <f>退休後年生活費*(1+通貨膨脹率)^退休年齡試算表[[#This Row],[準備年數]]</f>
        <v>1148424.1961253106</v>
      </c>
      <c r="H27" s="4">
        <f>-PV((退休後報酬率-通貨膨脹率)/(1+通貨膨脹率),100-退休年齡試算表[[#This Row],[退休年齡]]+1,退休年齡試算表[[#This Row],[退休時年生活費]],0,1)</f>
        <v>29903282.489870194</v>
      </c>
      <c r="I27" s="4">
        <f>退休年齡試算表[[#This Row],[退休準備金]]-退休年齡試算表[[#This Row],[退休金需求]]</f>
        <v>4023449.101890821</v>
      </c>
    </row>
    <row r="28" spans="4:9" x14ac:dyDescent="0.3">
      <c r="D28" s="3">
        <f t="shared" si="0"/>
        <v>55</v>
      </c>
      <c r="E28" s="2">
        <f>退休年齡試算表[[#This Row],[退休年齡]]-目前年齡</f>
        <v>26</v>
      </c>
      <c r="F28" s="4">
        <f>FV(NOMINAL(退休前報酬率,12)/12,退休年齡試算表[[#This Row],[準備年數]]*12,-每月投入金額, -已存退休準備金)</f>
        <v>37329781.802208871</v>
      </c>
      <c r="G28" s="4">
        <f>退休後年生活費*(1+通貨膨脹率)^退休年齡試算表[[#This Row],[準備年數]]</f>
        <v>1171392.6800478171</v>
      </c>
      <c r="H28" s="4">
        <f>-PV((退休後報酬率-通貨膨脹率)/(1+通貨膨脹率),100-退休年齡試算表[[#This Row],[退休年齡]]+1,退休年齡試算表[[#This Row],[退休時年生活費]],0,1)</f>
        <v>30192601.208432134</v>
      </c>
      <c r="I28" s="4">
        <f>退休年齡試算表[[#This Row],[退休準備金]]-退休年齡試算表[[#This Row],[退休金需求]]</f>
        <v>7137180.5937767364</v>
      </c>
    </row>
    <row r="29" spans="4:9" x14ac:dyDescent="0.3">
      <c r="D29" s="3">
        <f t="shared" si="0"/>
        <v>56</v>
      </c>
      <c r="E29" s="2">
        <f>退休年齡試算表[[#This Row],[退休年齡]]-目前年齡</f>
        <v>27</v>
      </c>
      <c r="F29" s="4">
        <f>FV(NOMINAL(退休前報酬率,12)/12,退休年齡試算表[[#This Row],[準備年數]]*12,-每月投入金額, -已存退休準備金)</f>
        <v>41039106.531597063</v>
      </c>
      <c r="G29" s="4">
        <f>退休後年生活費*(1+通貨膨脹率)^退休年齡試算表[[#This Row],[準備年數]]</f>
        <v>1194820.5336487731</v>
      </c>
      <c r="H29" s="4">
        <f>-PV((退休後報酬率-通貨膨脹率)/(1+通貨膨脹率),100-退休年齡試算表[[#This Row],[退休年齡]]+1,退休年齡試算表[[#This Row],[退休時年生活費]],0,1)</f>
        <v>30472268.95480353</v>
      </c>
      <c r="I29" s="4">
        <f>退休年齡試算表[[#This Row],[退休準備金]]-退休年齡試算表[[#This Row],[退休金需求]]</f>
        <v>10566837.576793533</v>
      </c>
    </row>
    <row r="30" spans="4:9" x14ac:dyDescent="0.3">
      <c r="D30" s="3">
        <f t="shared" si="0"/>
        <v>57</v>
      </c>
      <c r="E30" s="2">
        <f>退休年齡試算表[[#This Row],[退休年齡]]-目前年齡</f>
        <v>28</v>
      </c>
      <c r="F30" s="4">
        <f>FV(NOMINAL(退休前報酬率,12)/12,退休年齡試算表[[#This Row],[準備年數]]*12,-每月投入金額, -已存退休準備金)</f>
        <v>45082270.486630157</v>
      </c>
      <c r="G30" s="4">
        <f>退休後年生活費*(1+通貨膨脹率)^退休年齡試算表[[#This Row],[準備年數]]</f>
        <v>1218716.9443217488</v>
      </c>
      <c r="H30" s="4">
        <f>-PV((退休後報酬率-通貨膨脹率)/(1+通貨膨脹率),100-退休年齡試算表[[#This Row],[退休年齡]]+1,退休年齡試算表[[#This Row],[退休時年生活費]],0,1)</f>
        <v>30741320.842212498</v>
      </c>
      <c r="I30" s="4">
        <f>退休年齡試算表[[#This Row],[退休準備金]]-退休年齡試算表[[#This Row],[退休金需求]]</f>
        <v>14340949.644417658</v>
      </c>
    </row>
    <row r="31" spans="4:9" x14ac:dyDescent="0.3">
      <c r="D31" s="3">
        <f t="shared" si="0"/>
        <v>58</v>
      </c>
      <c r="E31" s="2">
        <f>退休年齡試算表[[#This Row],[退休年齡]]-目前年齡</f>
        <v>29</v>
      </c>
      <c r="F31" s="4">
        <f>FV(NOMINAL(退休前報酬率,12)/12,退休年齡試算表[[#This Row],[準備年數]]*12,-每月投入金額, -已存退休準備金)</f>
        <v>49489319.197616249</v>
      </c>
      <c r="G31" s="4">
        <f>退休後年生活費*(1+通貨膨脹率)^退休年齡試算表[[#This Row],[準備年數]]</f>
        <v>1243091.2832081837</v>
      </c>
      <c r="H31" s="4">
        <f>-PV((退休後報酬率-通貨膨脹率)/(1+通貨膨脹率),100-退休年齡試算表[[#This Row],[退休年齡]]+1,退休年齡試算表[[#This Row],[退休時年生活費]],0,1)</f>
        <v>30998734.092785284</v>
      </c>
      <c r="I31" s="4">
        <f>退休年齡試算表[[#This Row],[退休準備金]]-退休年齡試算表[[#This Row],[退休金需求]]</f>
        <v>18490585.104830965</v>
      </c>
    </row>
    <row r="32" spans="4:9" x14ac:dyDescent="0.3">
      <c r="D32" s="3">
        <f t="shared" si="0"/>
        <v>59</v>
      </c>
      <c r="E32" s="2">
        <f>退休年齡試算表[[#This Row],[退休年齡]]-目前年齡</f>
        <v>30</v>
      </c>
      <c r="F32" s="4">
        <f>FV(NOMINAL(退休前報酬率,12)/12,退休年齡試算表[[#This Row],[準備年數]]*12,-每月投入金額, -已存退休準備金)</f>
        <v>54293002.292591065</v>
      </c>
      <c r="G32" s="4">
        <f>退休後年生活費*(1+通貨膨脹率)^退休年齡試算表[[#This Row],[準備年數]]</f>
        <v>1267953.1088723475</v>
      </c>
      <c r="H32" s="4">
        <f>-PV((退休後報酬率-通貨膨脹率)/(1+通貨膨脹率),100-退休年齡試算表[[#This Row],[退休年齡]]+1,退休年齡試算表[[#This Row],[退休時年生活費]],0,1)</f>
        <v>31243424.950055964</v>
      </c>
      <c r="I32" s="4">
        <f>退休年齡試算表[[#This Row],[退休準備金]]-退休年齡試算表[[#This Row],[退休金需求]]</f>
        <v>23049577.342535101</v>
      </c>
    </row>
    <row r="33" spans="4:9" x14ac:dyDescent="0.3">
      <c r="D33" s="3">
        <f t="shared" si="0"/>
        <v>60</v>
      </c>
      <c r="E33" s="2">
        <f>退休年齡試算表[[#This Row],[退休年齡]]-目前年齡</f>
        <v>31</v>
      </c>
      <c r="F33" s="4">
        <f>FV(NOMINAL(退休前報酬率,12)/12,退休年齡試算表[[#This Row],[準備年數]]*12,-每月投入金額, -已存退休準備金)</f>
        <v>59529016.866113633</v>
      </c>
      <c r="G33" s="4">
        <f>退休後年生活費*(1+通貨膨脹率)^退休年齡試算表[[#This Row],[準備年數]]</f>
        <v>1293312.1710497942</v>
      </c>
      <c r="H33" s="4">
        <f>-PV((退休後報酬率-通貨膨脹率)/(1+通貨膨脹率),100-退休年齡試算表[[#This Row],[退休年齡]]+1,退休年齡試算表[[#This Row],[退休時年生活費]],0,1)</f>
        <v>31474245.433242798</v>
      </c>
      <c r="I33" s="4">
        <f>退休年齡試算表[[#This Row],[退休準備金]]-退休年齡試算表[[#This Row],[退休金需求]]</f>
        <v>28054771.432870835</v>
      </c>
    </row>
    <row r="34" spans="4:9" x14ac:dyDescent="0.3">
      <c r="D34" s="3">
        <f t="shared" si="0"/>
        <v>61</v>
      </c>
      <c r="E34" s="2">
        <f>退休年齡試算表[[#This Row],[退休年齡]]-目前年齡</f>
        <v>32</v>
      </c>
      <c r="F34" s="4">
        <f>FV(NOMINAL(退休前報酬率,12)/12,退休年齡試算表[[#This Row],[準備年數]]*12,-每月投入金額, -已存退休準備金)</f>
        <v>65236272.751253217</v>
      </c>
      <c r="G34" s="4">
        <f>退休後年生活費*(1+通貨膨脹率)^退休年齡試算表[[#This Row],[準備年數]]</f>
        <v>1319178.4144707902</v>
      </c>
      <c r="H34" s="4">
        <f>-PV((退休後報酬率-通貨膨脹率)/(1+通貨膨脹率),100-退休年齡試算表[[#This Row],[退休年齡]]+1,退休年齡試算表[[#This Row],[退休時年生活費]],0,1)</f>
        <v>31689979.925302651</v>
      </c>
      <c r="I34" s="4">
        <f>退休年齡試算表[[#This Row],[退休準備金]]-退休年齡試算表[[#This Row],[退休金需求]]</f>
        <v>33546292.825950567</v>
      </c>
    </row>
    <row r="35" spans="4:9" x14ac:dyDescent="0.3">
      <c r="D35" s="3">
        <f t="shared" si="0"/>
        <v>62</v>
      </c>
      <c r="E35" s="2">
        <f>退休年齡試算表[[#This Row],[退休年齡]]-目前年齡</f>
        <v>33</v>
      </c>
      <c r="F35" s="4">
        <f>FV(NOMINAL(退休前報酬率,12)/12,退休年齡試算表[[#This Row],[準備年數]]*12,-每月投入金額, -已存退休準備金)</f>
        <v>71457181.666055366</v>
      </c>
      <c r="G35" s="4">
        <f>退休後年生活費*(1+通貨膨脹率)^退休年齡試算表[[#This Row],[準備年數]]</f>
        <v>1345561.9827602061</v>
      </c>
      <c r="H35" s="4">
        <f>-PV((退休後報酬率-通貨膨脹率)/(1+通貨膨脹率),100-退休年齡試算表[[#This Row],[退休年齡]]+1,退休年齡試算表[[#This Row],[退休時年生活費]],0,1)</f>
        <v>31889341.58637346</v>
      </c>
      <c r="I35" s="4">
        <f>退休年齡試算表[[#This Row],[退休準備金]]-退休年齡試算表[[#This Row],[退休金需求]]</f>
        <v>39567840.079681903</v>
      </c>
    </row>
    <row r="36" spans="4:9" x14ac:dyDescent="0.3">
      <c r="D36" s="3">
        <f t="shared" si="0"/>
        <v>63</v>
      </c>
      <c r="E36" s="2">
        <f>退休年齡試算表[[#This Row],[退休年齡]]-目前年齡</f>
        <v>34</v>
      </c>
      <c r="F36" s="4">
        <f>FV(NOMINAL(退休前報酬率,12)/12,退休年齡試算表[[#This Row],[準備年數]]*12,-每月投入金額, -已存退休準備金)</f>
        <v>78237972.383189678</v>
      </c>
      <c r="G36" s="4">
        <f>退休後年生活費*(1+通貨膨脹率)^退休年齡試算表[[#This Row],[準備年數]]</f>
        <v>1372473.2224154102</v>
      </c>
      <c r="H36" s="4">
        <f>-PV((退休後報酬率-通貨膨脹率)/(1+通貨膨脹率),100-退休年齡試算表[[#This Row],[退休年齡]]+1,退休年齡試算表[[#This Row],[退休時年生活費]],0,1)</f>
        <v>32070968.583793912</v>
      </c>
      <c r="I36" s="4">
        <f>退休年齡試算表[[#This Row],[退休準備金]]-退休年齡試算表[[#This Row],[退休金需求]]</f>
        <v>46167003.79939577</v>
      </c>
    </row>
    <row r="37" spans="4:9" x14ac:dyDescent="0.3">
      <c r="D37" s="3">
        <f t="shared" si="0"/>
        <v>64</v>
      </c>
      <c r="E37" s="2">
        <f>退休年齡試算表[[#This Row],[退休年齡]]-目前年齡</f>
        <v>35</v>
      </c>
      <c r="F37" s="4">
        <f>FV(NOMINAL(退休前報酬率,12)/12,退休年齡試算表[[#This Row],[準備年數]]*12,-每月投入金額, -已存退休準備金)</f>
        <v>85629034.264866114</v>
      </c>
      <c r="G37" s="4">
        <f>退休後年生活費*(1+通貨膨脹率)^退休年齡試算表[[#This Row],[準備年數]]</f>
        <v>1399922.6868637183</v>
      </c>
      <c r="H37" s="4">
        <f>-PV((退休後報酬率-通貨膨脹率)/(1+通貨膨脹率),100-退休年齡試算表[[#This Row],[退休年齡]]+1,退休年齡試算表[[#This Row],[退休時年生活費]],0,1)</f>
        <v>32233420.129447427</v>
      </c>
      <c r="I37" s="4">
        <f>退休年齡試算表[[#This Row],[退休準備金]]-退休年齡試算表[[#This Row],[退休金需求]]</f>
        <v>53395614.135418683</v>
      </c>
    </row>
    <row r="38" spans="4:9" x14ac:dyDescent="0.3">
      <c r="D38" s="3">
        <f t="shared" si="0"/>
        <v>65</v>
      </c>
      <c r="E38" s="2">
        <f>退休年齡試算表[[#This Row],[退休年齡]]-目前年齡</f>
        <v>36</v>
      </c>
      <c r="F38" s="4">
        <f>FV(NOMINAL(退休前報酬率,12)/12,退休年齡試算表[[#This Row],[準備年數]]*12,-每月投入金額, -已存退休準備金)</f>
        <v>93685291.715893418</v>
      </c>
      <c r="G38" s="4">
        <f>退休後年生活費*(1+通貨膨脹率)^退休年齡試算表[[#This Row],[準備年數]]</f>
        <v>1427921.1406009926</v>
      </c>
      <c r="H38" s="4">
        <f>-PV((退休後報酬率-通貨膨脹率)/(1+通貨膨脹率),100-退休年齡試算表[[#This Row],[退休年齡]]+1,退休年齡試算表[[#This Row],[退休時年生活費]],0,1)</f>
        <v>32375172.314712897</v>
      </c>
      <c r="I38" s="4">
        <f>退休年齡試算表[[#This Row],[退休準備金]]-退休年齡試算表[[#This Row],[退休金需求]]</f>
        <v>61310119.401180521</v>
      </c>
    </row>
    <row r="39" spans="4:9" x14ac:dyDescent="0.3">
      <c r="D39" s="3">
        <f t="shared" si="0"/>
        <v>66</v>
      </c>
      <c r="E39" s="2">
        <f>退休年齡試算表[[#This Row],[退休年齡]]-目前年齡</f>
        <v>37</v>
      </c>
      <c r="F39" s="4">
        <f>FV(NOMINAL(退休前報酬率,12)/12,退休年齡試算表[[#This Row],[準備年數]]*12,-每月投入金額, -已存退休準備金)</f>
        <v>102466612.33751316</v>
      </c>
      <c r="G39" s="4">
        <f>退休後年生活費*(1+通貨膨脹率)^退休年齡試算表[[#This Row],[準備年數]]</f>
        <v>1456479.5634130125</v>
      </c>
      <c r="H39" s="4">
        <f>-PV((退休後報酬率-通貨膨脹率)/(1+通貨膨脹率),100-退休年齡試算表[[#This Row],[退休年齡]]+1,退休年齡試算表[[#This Row],[退休時年生活費]],0,1)</f>
        <v>32494613.732817505</v>
      </c>
      <c r="I39" s="4">
        <f>退休年齡試算表[[#This Row],[退休準備金]]-退休年齡試算表[[#This Row],[退休金需求]]</f>
        <v>69971998.604695663</v>
      </c>
    </row>
    <row r="40" spans="4:9" x14ac:dyDescent="0.3">
      <c r="D40" s="3">
        <f t="shared" si="0"/>
        <v>67</v>
      </c>
      <c r="E40" s="2">
        <f>退休年齡試算表[[#This Row],[退休年齡]]-目前年齡</f>
        <v>38</v>
      </c>
      <c r="F40" s="4">
        <f>FV(NOMINAL(退休前報酬率,12)/12,退休年齡試算表[[#This Row],[準備年數]]*12,-每月投入金額, -已存退休準備金)</f>
        <v>112038251.81507868</v>
      </c>
      <c r="G40" s="4">
        <f>退休後年生活費*(1+通貨膨脹率)^退休年齡試算表[[#This Row],[準備年數]]</f>
        <v>1485609.154681273</v>
      </c>
      <c r="H40" s="4">
        <f>-PV((退休後報酬率-通貨膨脹率)/(1+通貨膨脹率),100-退休年齡試算表[[#This Row],[退休年齡]]+1,退休年齡試算表[[#This Row],[退休時年生活費]],0,1)</f>
        <v>32590040.877874725</v>
      </c>
      <c r="I40" s="4">
        <f>退休年齡試算表[[#This Row],[退休準備金]]-退休年齡試算表[[#This Row],[退休金需求]]</f>
        <v>79448210.937203944</v>
      </c>
    </row>
    <row r="41" spans="4:9" x14ac:dyDescent="0.3">
      <c r="D41" s="3">
        <f t="shared" si="0"/>
        <v>68</v>
      </c>
      <c r="E41" s="2">
        <f>退休年齡試算表[[#This Row],[退休年齡]]-目前年齡</f>
        <v>39</v>
      </c>
      <c r="F41" s="4">
        <f>FV(NOMINAL(退休前報酬率,12)/12,退休年齡試算表[[#This Row],[準備年數]]*12,-每月投入金額, -已存退休準備金)</f>
        <v>122471338.84562507</v>
      </c>
      <c r="G41" s="4">
        <f>退休後年生活費*(1+通貨膨脹率)^退休年齡試算表[[#This Row],[準備年數]]</f>
        <v>1515321.3377748979</v>
      </c>
      <c r="H41" s="4">
        <f>-PV((退休後報酬率-通貨膨脹率)/(1+通貨膨脹率),100-退休年齡試算表[[#This Row],[退休年齡]]+1,退休年齡試算表[[#This Row],[退休時年生活費]],0,1)</f>
        <v>32659653.309353113</v>
      </c>
      <c r="I41" s="4">
        <f>退休年齡試算表[[#This Row],[退休準備金]]-退休年齡試算表[[#This Row],[退休金需求]]</f>
        <v>89811685.53627196</v>
      </c>
    </row>
    <row r="42" spans="4:9" x14ac:dyDescent="0.3">
      <c r="D42" s="3">
        <f t="shared" si="0"/>
        <v>69</v>
      </c>
      <c r="E42" s="2">
        <f>退休年齡試算表[[#This Row],[退休年齡]]-目前年齡</f>
        <v>40</v>
      </c>
      <c r="F42" s="4">
        <f>FV(NOMINAL(退休前報酬率,12)/12,退休年齡試算表[[#This Row],[準備年數]]*12,-每月投入金額, -已存退休準備金)</f>
        <v>133843403.70892066</v>
      </c>
      <c r="G42" s="4">
        <f>退休後年生活費*(1+通貨膨脹率)^退休年齡試算表[[#This Row],[準備年數]]</f>
        <v>1545627.7645303963</v>
      </c>
      <c r="H42" s="4">
        <f>-PV((退休後報酬率-通貨膨脹率)/(1+通貨膨脹率),100-退休年齡試算表[[#This Row],[退休年齡]]+1,退休年齡試算表[[#This Row],[退休時年生活費]],0,1)</f>
        <v>32701548.570157137</v>
      </c>
      <c r="I42" s="4">
        <f>退休年齡試算表[[#This Row],[退休準備金]]-退休年齡試算表[[#This Row],[退休金需求]]</f>
        <v>101141855.13876352</v>
      </c>
    </row>
    <row r="43" spans="4:9" x14ac:dyDescent="0.3">
      <c r="D43" s="3">
        <f t="shared" si="0"/>
        <v>70</v>
      </c>
      <c r="E43" s="2">
        <f>退休年齡試算表[[#This Row],[退休年齡]]-目前年齡</f>
        <v>41</v>
      </c>
      <c r="F43" s="4">
        <f>FV(NOMINAL(退休前報酬率,12)/12,退休年齡試算表[[#This Row],[準備年數]]*12,-每月投入金額, -已存退休準備金)</f>
        <v>146238954.40991288</v>
      </c>
      <c r="G43" s="4">
        <f>退休後年生活費*(1+通貨膨脹率)^退休年齡試算表[[#This Row],[準備年數]]</f>
        <v>1576540.3198210041</v>
      </c>
      <c r="H43" s="4">
        <f>-PV((退休後報酬率-通貨膨脹率)/(1+通貨膨脹率),100-退休年齡試算表[[#This Row],[退休年齡]]+1,退休年齡試算表[[#This Row],[退休時年生活費]],0,1)</f>
        <v>32713716.845908083</v>
      </c>
      <c r="I43" s="4">
        <f>退休年齡試算表[[#This Row],[退休準備金]]-退休年齡試算表[[#This Row],[退休金需求]]</f>
        <v>113525237.56400481</v>
      </c>
    </row>
  </sheetData>
  <phoneticPr fontId="1" type="noConversion"/>
  <conditionalFormatting sqref="D3:I43">
    <cfRule type="expression" dxfId="1" priority="3">
      <formula>$D3=$B$8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8</vt:i4>
      </vt:variant>
    </vt:vector>
  </HeadingPairs>
  <TitlesOfParts>
    <vt:vector size="9" baseType="lpstr">
      <vt:lpstr>工作表2</vt:lpstr>
      <vt:lpstr>已存退休準備金</vt:lpstr>
      <vt:lpstr>可退休年齡</vt:lpstr>
      <vt:lpstr>目前年齡</vt:lpstr>
      <vt:lpstr>每月投入金額</vt:lpstr>
      <vt:lpstr>退休前報酬率</vt:lpstr>
      <vt:lpstr>退休後年生活費</vt:lpstr>
      <vt:lpstr>退休後報酬率</vt:lpstr>
      <vt:lpstr>通貨膨脹率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2017-01-19T09:29:21Z</dcterms:created>
  <dcterms:modified xsi:type="dcterms:W3CDTF">2017-01-22T03:16:37Z</dcterms:modified>
</cp:coreProperties>
</file>