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25" windowWidth="9870" windowHeight="6930" activeTab="0"/>
  </bookViews>
  <sheets>
    <sheet name="購屋租屋分析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<sst xmlns="http://schemas.openxmlformats.org/spreadsheetml/2006/main" count="27" uniqueCount="25">
  <si>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年繳租金</t>
  </si>
  <si>
    <t>購屋(A方案)</t>
  </si>
  <si>
    <t>房價</t>
  </si>
  <si>
    <t>使用說明</t>
  </si>
  <si>
    <t>自備款</t>
  </si>
  <si>
    <t>貸款</t>
  </si>
  <si>
    <t>貸款年限</t>
  </si>
  <si>
    <t>貸款利率</t>
  </si>
  <si>
    <r>
      <t>房屋、地價稅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每年</t>
    </r>
    <r>
      <rPr>
        <sz val="12"/>
        <rFont val="Times New Roman"/>
        <family val="1"/>
      </rPr>
      <t>)</t>
    </r>
  </si>
  <si>
    <t>房價年成長率</t>
  </si>
  <si>
    <t>租屋(B方案)</t>
  </si>
  <si>
    <t>月租金</t>
  </si>
  <si>
    <t>平均投資報酬率</t>
  </si>
  <si>
    <t>月租金年成長率</t>
  </si>
  <si>
    <t>年度</t>
  </si>
  <si>
    <t>房屋價格</t>
  </si>
  <si>
    <t>貸款結餘</t>
  </si>
  <si>
    <t>本金</t>
  </si>
  <si>
    <t>利息</t>
  </si>
  <si>
    <t>稅金</t>
  </si>
  <si>
    <t>年支出</t>
  </si>
  <si>
    <t>房屋淨值</t>
  </si>
  <si>
    <t>房貸-租金</t>
  </si>
  <si>
    <t>前期獲利</t>
  </si>
  <si>
    <t>本金餘額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</si>
</sst>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&quot;$&quot;#,##0.0;[Red]\-&quot;$&quot;#,##0.0"/>
    <numFmt numFmtId="182" formatCode="0.000%"/>
    <numFmt numFmtId="183" formatCode="_-* #,##0.0_-;\-* #,##0.0_-;_-* &quot;-&quot;?_-;_-@_-"/>
    <numFmt numFmtId="184" formatCode="0.0000%"/>
    <numFmt numFmtId="185" formatCode="0.00000%"/>
    <numFmt numFmtId="186" formatCode="0_ "/>
    <numFmt numFmtId="187" formatCode="0.00_ ;[Red]\-0.00\ "/>
    <numFmt numFmtId="188" formatCode="0.0_ ;[Red]\-0.0\ "/>
    <numFmt numFmtId="189" formatCode="0_ ;[Red]\-0\ "/>
    <numFmt numFmtId="190" formatCode="#,##0_ ;[Red]\-#,##0\ "/>
  </numFmts>
  <fonts count="1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8"/>
      <name val="新細明體"/>
      <family val="1"/>
    </font>
    <font>
      <sz val="12"/>
      <color indexed="16"/>
      <name val="新細明體"/>
      <family val="1"/>
    </font>
    <font>
      <b/>
      <sz val="12"/>
      <name val="新細明體"/>
      <family val="1"/>
    </font>
    <font>
      <b/>
      <sz val="12"/>
      <color indexed="18"/>
      <name val="新細明體"/>
      <family val="1"/>
    </font>
    <font>
      <b/>
      <sz val="12"/>
      <color indexed="16"/>
      <name val="新細明體"/>
      <family val="1"/>
    </font>
    <font>
      <b/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4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0.25"/>
      <name val="新細明體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6" fontId="2" fillId="6" borderId="1" xfId="0" applyNumberFormat="1" applyFont="1" applyFill="1" applyBorder="1" applyAlignment="1">
      <alignment vertical="center"/>
    </xf>
    <xf numFmtId="6" fontId="2" fillId="4" borderId="1" xfId="0" applyNumberFormat="1" applyFont="1" applyFill="1" applyBorder="1" applyAlignment="1">
      <alignment vertical="center"/>
    </xf>
    <xf numFmtId="6" fontId="4" fillId="5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0" fontId="0" fillId="7" borderId="1" xfId="0" applyNumberFormat="1" applyFill="1" applyBorder="1" applyAlignment="1">
      <alignment vertical="center"/>
    </xf>
    <xf numFmtId="0" fontId="10" fillId="0" borderId="0" xfId="21" applyFont="1" applyAlignment="1">
      <alignment vertical="center"/>
    </xf>
    <xf numFmtId="6" fontId="0" fillId="7" borderId="1" xfId="18" applyNumberFormat="1" applyFont="1" applyFill="1" applyBorder="1" applyAlignment="1">
      <alignment vertical="center"/>
    </xf>
    <xf numFmtId="6" fontId="0" fillId="7" borderId="1" xfId="18" applyNumberFormat="1" applyFill="1" applyBorder="1" applyAlignment="1">
      <alignment vertical="center"/>
    </xf>
    <xf numFmtId="6" fontId="0" fillId="2" borderId="1" xfId="18" applyNumberFormat="1" applyFill="1" applyBorder="1" applyAlignment="1">
      <alignment vertical="center"/>
    </xf>
    <xf numFmtId="179" fontId="0" fillId="2" borderId="1" xfId="15" applyNumberFormat="1" applyFill="1" applyBorder="1" applyAlignment="1">
      <alignment vertical="center"/>
    </xf>
    <xf numFmtId="10" fontId="0" fillId="7" borderId="1" xfId="18" applyNumberFormat="1" applyFill="1" applyBorder="1" applyAlignment="1">
      <alignment vertical="center"/>
    </xf>
    <xf numFmtId="9" fontId="0" fillId="7" borderId="1" xfId="18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9" fontId="13" fillId="7" borderId="1" xfId="18" applyNumberFormat="1" applyFont="1" applyFill="1" applyBorder="1" applyAlignment="1">
      <alignment vertical="center"/>
    </xf>
    <xf numFmtId="9" fontId="4" fillId="5" borderId="1" xfId="0" applyNumberFormat="1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期末淨值</a:t>
            </a:r>
          </a:p>
        </c:rich>
      </c:tx>
      <c:layout>
        <c:manualLayout>
          <c:xMode val="factor"/>
          <c:yMode val="factor"/>
          <c:x val="-0.00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8475"/>
          <c:h val="0.92425"/>
        </c:manualLayout>
      </c:layout>
      <c:lineChart>
        <c:grouping val="standard"/>
        <c:varyColors val="0"/>
        <c:ser>
          <c:idx val="0"/>
          <c:order val="0"/>
          <c:tx>
            <c:v>購辜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'購屋租屋分析'!$H$17:$H$36</c:f>
              <c:numCache>
                <c:ptCount val="20"/>
                <c:pt idx="0">
                  <c:v>4537725.660774874</c:v>
                </c:pt>
                <c:pt idx="1">
                  <c:v>5089183.091372993</c:v>
                </c:pt>
                <c:pt idx="2">
                  <c:v>5654736.244889056</c:v>
                </c:pt>
                <c:pt idx="3">
                  <c:v>6234759.033010601</c:v>
                </c:pt>
                <c:pt idx="4">
                  <c:v>6829635.605575792</c:v>
                </c:pt>
                <c:pt idx="5">
                  <c:v>7439760.6381339375</c:v>
                </c:pt>
                <c:pt idx="6">
                  <c:v>8065539.62774115</c:v>
                </c:pt>
                <c:pt idx="7">
                  <c:v>8707389.197230345</c:v>
                </c:pt>
                <c:pt idx="8">
                  <c:v>9365737.408201857</c:v>
                </c:pt>
                <c:pt idx="9">
                  <c:v>10041024.08298811</c:v>
                </c:pt>
                <c:pt idx="10">
                  <c:v>10733701.135853253</c:v>
                </c:pt>
                <c:pt idx="11">
                  <c:v>11444232.913696367</c:v>
                </c:pt>
                <c:pt idx="12">
                  <c:v>12173096.546534628</c:v>
                </c:pt>
                <c:pt idx="13">
                  <c:v>12920782.308051083</c:v>
                </c:pt>
                <c:pt idx="14">
                  <c:v>13687793.986499945</c:v>
                </c:pt>
                <c:pt idx="15">
                  <c:v>14474649.26627092</c:v>
                </c:pt>
                <c:pt idx="16">
                  <c:v>15281880.120423047</c:v>
                </c:pt>
                <c:pt idx="17">
                  <c:v>16110033.21450752</c:v>
                </c:pt>
                <c:pt idx="18">
                  <c:v>16959670.322008464</c:v>
                </c:pt>
                <c:pt idx="19">
                  <c:v>17831368.75174026</c:v>
                </c:pt>
              </c:numCache>
            </c:numRef>
          </c:val>
          <c:smooth val="0"/>
        </c:ser>
        <c:ser>
          <c:idx val="1"/>
          <c:order val="1"/>
          <c:tx>
            <c:v>租屋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'購屋租屋分析'!$L$17:$L$36</c:f>
              <c:numCache>
                <c:ptCount val="20"/>
                <c:pt idx="0">
                  <c:v>4417725.660774874</c:v>
                </c:pt>
                <c:pt idx="1">
                  <c:v>4853314.8611962395</c:v>
                </c:pt>
                <c:pt idx="2">
                  <c:v>5307695.413642887</c:v>
                </c:pt>
                <c:pt idx="3">
                  <c:v>5781847.919236333</c:v>
                </c:pt>
                <c:pt idx="4">
                  <c:v>6276808.877565386</c:v>
                </c:pt>
                <c:pt idx="5">
                  <c:v>6793673.981842182</c:v>
                </c:pt>
                <c:pt idx="6">
                  <c:v>7333601.610592546</c:v>
                </c:pt>
                <c:pt idx="7">
                  <c:v>7897816.527649231</c:v>
                </c:pt>
                <c:pt idx="8">
                  <c:v>8487613.802922241</c:v>
                </c:pt>
                <c:pt idx="9">
                  <c:v>9104362.967168417</c:v>
                </c:pt>
                <c:pt idx="10">
                  <c:v>9749512.414775282</c:v>
                </c:pt>
                <c:pt idx="11">
                  <c:v>10424594.069414597</c:v>
                </c:pt>
                <c:pt idx="12">
                  <c:v>11131228.328311829</c:v>
                </c:pt>
                <c:pt idx="13">
                  <c:v>11871129.301822044</c:v>
                </c:pt>
                <c:pt idx="14">
                  <c:v>12646110.366003605</c:v>
                </c:pt>
                <c:pt idx="15">
                  <c:v>13458090.046942007</c:v>
                </c:pt>
                <c:pt idx="16">
                  <c:v>14309098.25670078</c:v>
                </c:pt>
                <c:pt idx="17">
                  <c:v>15201282.901968427</c:v>
                </c:pt>
                <c:pt idx="18">
                  <c:v>16136916.887733947</c:v>
                </c:pt>
                <c:pt idx="19">
                  <c:v>17118405.53966285</c:v>
                </c:pt>
              </c:numCache>
            </c:numRef>
          </c:val>
          <c:smooth val="0"/>
        </c:ser>
        <c:marker val="1"/>
        <c:axId val="40306513"/>
        <c:axId val="27214298"/>
      </c:line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214298"/>
        <c:crosses val="autoZero"/>
        <c:auto val="1"/>
        <c:lblOffset val="100"/>
        <c:noMultiLvlLbl val="0"/>
      </c:catAx>
      <c:valAx>
        <c:axId val="27214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8</xdr:col>
      <xdr:colOff>552450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3657600" y="0"/>
        <a:ext cx="4686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BuyOrRent/BuyOrR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L8" sqref="L8"/>
    </sheetView>
  </sheetViews>
  <sheetFormatPr defaultColWidth="9.00390625" defaultRowHeight="16.5"/>
  <cols>
    <col min="1" max="1" width="9.625" style="3" customWidth="1"/>
    <col min="2" max="2" width="20.00390625" style="3" customWidth="1"/>
    <col min="3" max="3" width="16.375" style="0" customWidth="1"/>
    <col min="4" max="4" width="13.625" style="0" customWidth="1"/>
    <col min="5" max="5" width="11.00390625" style="0" customWidth="1"/>
    <col min="6" max="6" width="8.375" style="0" customWidth="1"/>
    <col min="7" max="7" width="11.625" style="0" bestFit="1" customWidth="1"/>
    <col min="8" max="8" width="11.625" style="0" customWidth="1"/>
    <col min="9" max="9" width="12.375" style="0" customWidth="1"/>
    <col min="10" max="10" width="11.50390625" style="0" customWidth="1"/>
    <col min="11" max="11" width="10.50390625" style="0" customWidth="1"/>
    <col min="12" max="12" width="14.25390625" style="0" customWidth="1"/>
    <col min="13" max="13" width="13.375" style="1" bestFit="1" customWidth="1"/>
  </cols>
  <sheetData>
    <row r="1" spans="2:3" ht="17.25" thickBot="1">
      <c r="B1" s="34" t="s">
        <v>1</v>
      </c>
      <c r="C1" s="35"/>
    </row>
    <row r="2" spans="2:10" ht="20.25" thickBot="1">
      <c r="B2" s="16" t="s">
        <v>2</v>
      </c>
      <c r="C2" s="20">
        <f>6000000*2</f>
        <v>12000000</v>
      </c>
      <c r="J2" s="19" t="s">
        <v>3</v>
      </c>
    </row>
    <row r="3" spans="2:3" ht="17.25" thickBot="1">
      <c r="B3" s="16" t="s">
        <v>4</v>
      </c>
      <c r="C3" s="21">
        <f>2*2000000</f>
        <v>4000000</v>
      </c>
    </row>
    <row r="4" spans="2:3" ht="17.25" thickBot="1">
      <c r="B4" s="16" t="s">
        <v>5</v>
      </c>
      <c r="C4" s="22">
        <f>C2-C3</f>
        <v>8000000</v>
      </c>
    </row>
    <row r="5" spans="2:3" ht="17.25" thickBot="1">
      <c r="B5" s="16" t="s">
        <v>6</v>
      </c>
      <c r="C5" s="23">
        <v>20</v>
      </c>
    </row>
    <row r="6" spans="2:3" ht="17.25" thickBot="1">
      <c r="B6" s="16" t="s">
        <v>7</v>
      </c>
      <c r="C6" s="24">
        <v>0.03</v>
      </c>
    </row>
    <row r="7" spans="2:3" ht="17.25" thickBot="1">
      <c r="B7" s="16" t="s">
        <v>8</v>
      </c>
      <c r="C7" s="21">
        <v>0</v>
      </c>
    </row>
    <row r="8" spans="2:3" ht="17.25" thickBot="1">
      <c r="B8" s="16" t="s">
        <v>9</v>
      </c>
      <c r="C8" s="25">
        <v>0.02</v>
      </c>
    </row>
    <row r="9" spans="2:3" ht="17.25" thickBot="1">
      <c r="B9" s="36" t="s">
        <v>10</v>
      </c>
      <c r="C9" s="37"/>
    </row>
    <row r="10" spans="2:6" ht="17.25" thickBot="1">
      <c r="B10" s="17" t="s">
        <v>11</v>
      </c>
      <c r="C10" s="21">
        <f>2*15000</f>
        <v>30000</v>
      </c>
      <c r="F10" s="2"/>
    </row>
    <row r="11" spans="2:3" ht="17.25" thickBot="1">
      <c r="B11" s="17" t="s">
        <v>12</v>
      </c>
      <c r="C11" s="18">
        <v>0.06</v>
      </c>
    </row>
    <row r="12" spans="1:3" ht="17.25" thickBot="1">
      <c r="A12" s="26"/>
      <c r="B12" s="27" t="s">
        <v>13</v>
      </c>
      <c r="C12" s="28">
        <v>0.02</v>
      </c>
    </row>
    <row r="13" spans="1:13" ht="17.25" thickBot="1">
      <c r="A13"/>
      <c r="B13"/>
      <c r="M13"/>
    </row>
    <row r="14" spans="1:12" ht="17.25" thickBot="1">
      <c r="A14" s="31" t="s">
        <v>14</v>
      </c>
      <c r="B14" s="34" t="s">
        <v>1</v>
      </c>
      <c r="C14" s="38"/>
      <c r="D14" s="38"/>
      <c r="E14" s="38"/>
      <c r="F14" s="38"/>
      <c r="G14" s="38"/>
      <c r="H14" s="35"/>
      <c r="I14" s="33" t="s">
        <v>10</v>
      </c>
      <c r="J14" s="33"/>
      <c r="K14" s="33"/>
      <c r="L14" s="33"/>
    </row>
    <row r="15" spans="1:12" ht="17.25" thickBot="1">
      <c r="A15" s="32"/>
      <c r="B15" s="5" t="s">
        <v>15</v>
      </c>
      <c r="C15" s="5" t="s">
        <v>16</v>
      </c>
      <c r="D15" s="5" t="s">
        <v>17</v>
      </c>
      <c r="E15" s="5" t="s">
        <v>18</v>
      </c>
      <c r="F15" s="5" t="s">
        <v>19</v>
      </c>
      <c r="G15" s="5" t="s">
        <v>20</v>
      </c>
      <c r="H15" s="6" t="s">
        <v>21</v>
      </c>
      <c r="I15" s="30" t="s">
        <v>0</v>
      </c>
      <c r="J15" s="7" t="s">
        <v>22</v>
      </c>
      <c r="K15" s="7" t="s">
        <v>23</v>
      </c>
      <c r="L15" s="8" t="s">
        <v>24</v>
      </c>
    </row>
    <row r="16" spans="1:12" ht="17.25" thickBot="1">
      <c r="A16" s="4">
        <v>0</v>
      </c>
      <c r="B16" s="9">
        <f>C2</f>
        <v>12000000</v>
      </c>
      <c r="C16" s="9">
        <f>C4</f>
        <v>8000000</v>
      </c>
      <c r="D16" s="10"/>
      <c r="E16" s="11"/>
      <c r="F16" s="10"/>
      <c r="G16" s="9">
        <f>C3</f>
        <v>4000000</v>
      </c>
      <c r="H16" s="14">
        <f aca="true" t="shared" si="0" ref="H16:H36">B16-C16</f>
        <v>4000000</v>
      </c>
      <c r="I16" s="29"/>
      <c r="J16" s="12"/>
      <c r="K16" s="12"/>
      <c r="L16" s="13">
        <f>G16-I16</f>
        <v>4000000</v>
      </c>
    </row>
    <row r="17" spans="1:12" ht="17.25" thickBot="1">
      <c r="A17" s="4">
        <v>1</v>
      </c>
      <c r="B17" s="9">
        <f aca="true" t="shared" si="1" ref="B17:B36">B16*(1+$C$8)</f>
        <v>12240000</v>
      </c>
      <c r="C17" s="9">
        <f aca="true" t="shared" si="2" ref="C17:C36">C16-D17</f>
        <v>7702274.339225126</v>
      </c>
      <c r="D17" s="9">
        <f aca="true" t="shared" si="3" ref="D17:D36">-PPMT($C$6,A17,$C$5,$C$4)</f>
        <v>297725.6607748732</v>
      </c>
      <c r="E17" s="9">
        <f aca="true" t="shared" si="4" ref="E17:E36">-IPMT($C$6,A17,$C$5,$C$4)</f>
        <v>240000</v>
      </c>
      <c r="F17" s="9">
        <f aca="true" t="shared" si="5" ref="F17:F36">$C$7</f>
        <v>0</v>
      </c>
      <c r="G17" s="9">
        <f aca="true" t="shared" si="6" ref="G17:G36">D17+E17+F17</f>
        <v>537725.6607748732</v>
      </c>
      <c r="H17" s="14">
        <f t="shared" si="0"/>
        <v>4537725.660774874</v>
      </c>
      <c r="I17" s="15">
        <f>$C$10*12</f>
        <v>360000</v>
      </c>
      <c r="J17" s="15">
        <f aca="true" t="shared" si="7" ref="J17:J36">G17-I17</f>
        <v>177725.66077487322</v>
      </c>
      <c r="K17" s="15">
        <f aca="true" t="shared" si="8" ref="K17:K36">L16*$C$11</f>
        <v>240000</v>
      </c>
      <c r="L17" s="13">
        <f aca="true" t="shared" si="9" ref="L17:L36">L16+J17+K17</f>
        <v>4417725.660774874</v>
      </c>
    </row>
    <row r="18" spans="1:12" ht="17.25" thickBot="1">
      <c r="A18" s="4">
        <v>2</v>
      </c>
      <c r="B18" s="9">
        <f t="shared" si="1"/>
        <v>12484800</v>
      </c>
      <c r="C18" s="9">
        <f t="shared" si="2"/>
        <v>7395616.908627007</v>
      </c>
      <c r="D18" s="9">
        <f t="shared" si="3"/>
        <v>306657.43059811945</v>
      </c>
      <c r="E18" s="9">
        <f t="shared" si="4"/>
        <v>231068.23017675377</v>
      </c>
      <c r="F18" s="9">
        <f t="shared" si="5"/>
        <v>0</v>
      </c>
      <c r="G18" s="9">
        <f t="shared" si="6"/>
        <v>537725.6607748732</v>
      </c>
      <c r="H18" s="14">
        <f t="shared" si="0"/>
        <v>5089183.091372993</v>
      </c>
      <c r="I18" s="15">
        <f aca="true" t="shared" si="10" ref="I18:I36">I17*(1+$C$12)</f>
        <v>367200</v>
      </c>
      <c r="J18" s="15">
        <f t="shared" si="7"/>
        <v>170525.66077487322</v>
      </c>
      <c r="K18" s="15">
        <f t="shared" si="8"/>
        <v>265063.5396464924</v>
      </c>
      <c r="L18" s="13">
        <f t="shared" si="9"/>
        <v>4853314.8611962395</v>
      </c>
    </row>
    <row r="19" spans="1:12" ht="17.25" thickBot="1">
      <c r="A19" s="4">
        <v>3</v>
      </c>
      <c r="B19" s="9">
        <f t="shared" si="1"/>
        <v>12734496</v>
      </c>
      <c r="C19" s="9">
        <f t="shared" si="2"/>
        <v>7079759.755110944</v>
      </c>
      <c r="D19" s="9">
        <f t="shared" si="3"/>
        <v>315857.153516063</v>
      </c>
      <c r="E19" s="9">
        <f t="shared" si="4"/>
        <v>221868.50725881025</v>
      </c>
      <c r="F19" s="9">
        <f t="shared" si="5"/>
        <v>0</v>
      </c>
      <c r="G19" s="9">
        <f t="shared" si="6"/>
        <v>537725.6607748732</v>
      </c>
      <c r="H19" s="14">
        <f t="shared" si="0"/>
        <v>5654736.244889056</v>
      </c>
      <c r="I19" s="15">
        <f t="shared" si="10"/>
        <v>374544</v>
      </c>
      <c r="J19" s="15">
        <f t="shared" si="7"/>
        <v>163181.66077487322</v>
      </c>
      <c r="K19" s="15">
        <f t="shared" si="8"/>
        <v>291198.8916717744</v>
      </c>
      <c r="L19" s="13">
        <f t="shared" si="9"/>
        <v>5307695.413642887</v>
      </c>
    </row>
    <row r="20" spans="1:12" ht="17.25" thickBot="1">
      <c r="A20" s="4">
        <v>4</v>
      </c>
      <c r="B20" s="9">
        <f t="shared" si="1"/>
        <v>12989185.92</v>
      </c>
      <c r="C20" s="9">
        <f t="shared" si="2"/>
        <v>6754426.886989399</v>
      </c>
      <c r="D20" s="9">
        <f t="shared" si="3"/>
        <v>325332.86812154495</v>
      </c>
      <c r="E20" s="9">
        <f t="shared" si="4"/>
        <v>212392.7926533283</v>
      </c>
      <c r="F20" s="9">
        <f t="shared" si="5"/>
        <v>0</v>
      </c>
      <c r="G20" s="9">
        <f t="shared" si="6"/>
        <v>537725.6607748732</v>
      </c>
      <c r="H20" s="14">
        <f t="shared" si="0"/>
        <v>6234759.033010601</v>
      </c>
      <c r="I20" s="15">
        <f t="shared" si="10"/>
        <v>382034.88</v>
      </c>
      <c r="J20" s="15">
        <f t="shared" si="7"/>
        <v>155690.78077487322</v>
      </c>
      <c r="K20" s="15">
        <f t="shared" si="8"/>
        <v>318461.7248185732</v>
      </c>
      <c r="L20" s="13">
        <f t="shared" si="9"/>
        <v>5781847.919236333</v>
      </c>
    </row>
    <row r="21" spans="1:12" ht="17.25" thickBot="1">
      <c r="A21" s="4">
        <v>5</v>
      </c>
      <c r="B21" s="9">
        <f t="shared" si="1"/>
        <v>13248969.6384</v>
      </c>
      <c r="C21" s="9">
        <f t="shared" si="2"/>
        <v>6419334.032824208</v>
      </c>
      <c r="D21" s="9">
        <f t="shared" si="3"/>
        <v>335092.85416519124</v>
      </c>
      <c r="E21" s="9">
        <f t="shared" si="4"/>
        <v>202632.80660968198</v>
      </c>
      <c r="F21" s="9">
        <f t="shared" si="5"/>
        <v>0</v>
      </c>
      <c r="G21" s="9">
        <f t="shared" si="6"/>
        <v>537725.6607748732</v>
      </c>
      <c r="H21" s="14">
        <f t="shared" si="0"/>
        <v>6829635.605575792</v>
      </c>
      <c r="I21" s="15">
        <f t="shared" si="10"/>
        <v>389675.5776</v>
      </c>
      <c r="J21" s="15">
        <f t="shared" si="7"/>
        <v>148050.0831748732</v>
      </c>
      <c r="K21" s="15">
        <f t="shared" si="8"/>
        <v>346910.87515418</v>
      </c>
      <c r="L21" s="13">
        <f t="shared" si="9"/>
        <v>6276808.877565386</v>
      </c>
    </row>
    <row r="22" spans="1:12" ht="17.25" thickBot="1">
      <c r="A22" s="4">
        <v>6</v>
      </c>
      <c r="B22" s="9">
        <f t="shared" si="1"/>
        <v>13513949.031167999</v>
      </c>
      <c r="C22" s="9">
        <f t="shared" si="2"/>
        <v>6074188.393034061</v>
      </c>
      <c r="D22" s="9">
        <f t="shared" si="3"/>
        <v>345145.63979014696</v>
      </c>
      <c r="E22" s="9">
        <f t="shared" si="4"/>
        <v>192580.02098472626</v>
      </c>
      <c r="F22" s="9">
        <f t="shared" si="5"/>
        <v>0</v>
      </c>
      <c r="G22" s="9">
        <f t="shared" si="6"/>
        <v>537725.6607748732</v>
      </c>
      <c r="H22" s="14">
        <f t="shared" si="0"/>
        <v>7439760.6381339375</v>
      </c>
      <c r="I22" s="15">
        <f t="shared" si="10"/>
        <v>397469.08915200003</v>
      </c>
      <c r="J22" s="15">
        <f t="shared" si="7"/>
        <v>140256.5716228732</v>
      </c>
      <c r="K22" s="15">
        <f t="shared" si="8"/>
        <v>376608.53265392315</v>
      </c>
      <c r="L22" s="13">
        <f t="shared" si="9"/>
        <v>6793673.981842182</v>
      </c>
    </row>
    <row r="23" spans="1:12" ht="17.25" thickBot="1">
      <c r="A23" s="4">
        <v>7</v>
      </c>
      <c r="B23" s="9">
        <f t="shared" si="1"/>
        <v>13784228.01179136</v>
      </c>
      <c r="C23" s="9">
        <f t="shared" si="2"/>
        <v>5718688.38405021</v>
      </c>
      <c r="D23" s="9">
        <f t="shared" si="3"/>
        <v>355500.00898385135</v>
      </c>
      <c r="E23" s="9">
        <f t="shared" si="4"/>
        <v>182225.65179102187</v>
      </c>
      <c r="F23" s="9">
        <f t="shared" si="5"/>
        <v>0</v>
      </c>
      <c r="G23" s="9">
        <f t="shared" si="6"/>
        <v>537725.6607748732</v>
      </c>
      <c r="H23" s="14">
        <f t="shared" si="0"/>
        <v>8065539.62774115</v>
      </c>
      <c r="I23" s="15">
        <f t="shared" si="10"/>
        <v>405418.47093504004</v>
      </c>
      <c r="J23" s="15">
        <f t="shared" si="7"/>
        <v>132307.18983983318</v>
      </c>
      <c r="K23" s="15">
        <f t="shared" si="8"/>
        <v>407620.4389105309</v>
      </c>
      <c r="L23" s="13">
        <f t="shared" si="9"/>
        <v>7333601.610592546</v>
      </c>
    </row>
    <row r="24" spans="1:12" ht="17.25" thickBot="1">
      <c r="A24" s="4">
        <v>8</v>
      </c>
      <c r="B24" s="9">
        <f t="shared" si="1"/>
        <v>14059912.572027188</v>
      </c>
      <c r="C24" s="9">
        <f t="shared" si="2"/>
        <v>5352523.374796843</v>
      </c>
      <c r="D24" s="9">
        <f t="shared" si="3"/>
        <v>366165.0092533669</v>
      </c>
      <c r="E24" s="9">
        <f t="shared" si="4"/>
        <v>171560.6515215063</v>
      </c>
      <c r="F24" s="9">
        <f t="shared" si="5"/>
        <v>0</v>
      </c>
      <c r="G24" s="9">
        <f t="shared" si="6"/>
        <v>537725.6607748732</v>
      </c>
      <c r="H24" s="14">
        <f t="shared" si="0"/>
        <v>8707389.197230345</v>
      </c>
      <c r="I24" s="15">
        <f t="shared" si="10"/>
        <v>413526.84035374084</v>
      </c>
      <c r="J24" s="15">
        <f t="shared" si="7"/>
        <v>124198.82042113238</v>
      </c>
      <c r="K24" s="15">
        <f t="shared" si="8"/>
        <v>440016.09663555276</v>
      </c>
      <c r="L24" s="13">
        <f t="shared" si="9"/>
        <v>7897816.527649231</v>
      </c>
    </row>
    <row r="25" spans="1:12" ht="17.25" thickBot="1">
      <c r="A25" s="4">
        <v>9</v>
      </c>
      <c r="B25" s="9">
        <f t="shared" si="1"/>
        <v>14341110.823467731</v>
      </c>
      <c r="C25" s="9">
        <f t="shared" si="2"/>
        <v>4975373.415265875</v>
      </c>
      <c r="D25" s="9">
        <f t="shared" si="3"/>
        <v>377149.95953096787</v>
      </c>
      <c r="E25" s="9">
        <f t="shared" si="4"/>
        <v>160575.70124390535</v>
      </c>
      <c r="F25" s="9">
        <f t="shared" si="5"/>
        <v>0</v>
      </c>
      <c r="G25" s="9">
        <f t="shared" si="6"/>
        <v>537725.6607748732</v>
      </c>
      <c r="H25" s="14">
        <f t="shared" si="0"/>
        <v>9365737.408201857</v>
      </c>
      <c r="I25" s="15">
        <f t="shared" si="10"/>
        <v>421797.3771608157</v>
      </c>
      <c r="J25" s="15">
        <f t="shared" si="7"/>
        <v>115928.28361405752</v>
      </c>
      <c r="K25" s="15">
        <f t="shared" si="8"/>
        <v>473868.99165895383</v>
      </c>
      <c r="L25" s="13">
        <f t="shared" si="9"/>
        <v>8487613.802922241</v>
      </c>
    </row>
    <row r="26" spans="1:12" ht="17.25" thickBot="1">
      <c r="A26" s="4">
        <v>10</v>
      </c>
      <c r="B26" s="9">
        <f t="shared" si="1"/>
        <v>14627933.039937086</v>
      </c>
      <c r="C26" s="9">
        <f t="shared" si="2"/>
        <v>4586908.956948978</v>
      </c>
      <c r="D26" s="9">
        <f t="shared" si="3"/>
        <v>388464.4583168969</v>
      </c>
      <c r="E26" s="9">
        <f t="shared" si="4"/>
        <v>149261.20245797627</v>
      </c>
      <c r="F26" s="9">
        <f t="shared" si="5"/>
        <v>0</v>
      </c>
      <c r="G26" s="9">
        <f t="shared" si="6"/>
        <v>537725.6607748732</v>
      </c>
      <c r="H26" s="14">
        <f t="shared" si="0"/>
        <v>10041024.08298811</v>
      </c>
      <c r="I26" s="15">
        <f t="shared" si="10"/>
        <v>430233.32470403204</v>
      </c>
      <c r="J26" s="15">
        <f t="shared" si="7"/>
        <v>107492.33607084118</v>
      </c>
      <c r="K26" s="15">
        <f t="shared" si="8"/>
        <v>509256.8281753345</v>
      </c>
      <c r="L26" s="13">
        <f t="shared" si="9"/>
        <v>9104362.967168417</v>
      </c>
    </row>
    <row r="27" spans="1:12" ht="17.25" thickBot="1">
      <c r="A27" s="4">
        <v>11</v>
      </c>
      <c r="B27" s="9">
        <f t="shared" si="1"/>
        <v>14920491.700735828</v>
      </c>
      <c r="C27" s="9">
        <f t="shared" si="2"/>
        <v>4186790.564882574</v>
      </c>
      <c r="D27" s="9">
        <f t="shared" si="3"/>
        <v>400118.3920664039</v>
      </c>
      <c r="E27" s="9">
        <f t="shared" si="4"/>
        <v>137607.26870846935</v>
      </c>
      <c r="F27" s="9">
        <f t="shared" si="5"/>
        <v>0</v>
      </c>
      <c r="G27" s="9">
        <f t="shared" si="6"/>
        <v>537725.6607748732</v>
      </c>
      <c r="H27" s="14">
        <f t="shared" si="0"/>
        <v>10733701.135853253</v>
      </c>
      <c r="I27" s="15">
        <f t="shared" si="10"/>
        <v>438837.99119811266</v>
      </c>
      <c r="J27" s="15">
        <f t="shared" si="7"/>
        <v>98887.66957676056</v>
      </c>
      <c r="K27" s="15">
        <f t="shared" si="8"/>
        <v>546261.7780301049</v>
      </c>
      <c r="L27" s="13">
        <f t="shared" si="9"/>
        <v>9749512.414775282</v>
      </c>
    </row>
    <row r="28" spans="1:12" ht="17.25" thickBot="1">
      <c r="A28" s="4">
        <v>12</v>
      </c>
      <c r="B28" s="9">
        <f t="shared" si="1"/>
        <v>15218901.534750545</v>
      </c>
      <c r="C28" s="9">
        <f t="shared" si="2"/>
        <v>3774668.621054178</v>
      </c>
      <c r="D28" s="9">
        <f t="shared" si="3"/>
        <v>412121.943828396</v>
      </c>
      <c r="E28" s="9">
        <f t="shared" si="4"/>
        <v>125603.71694647723</v>
      </c>
      <c r="F28" s="9">
        <f t="shared" si="5"/>
        <v>0</v>
      </c>
      <c r="G28" s="9">
        <f t="shared" si="6"/>
        <v>537725.6607748732</v>
      </c>
      <c r="H28" s="14">
        <f t="shared" si="0"/>
        <v>11444232.913696367</v>
      </c>
      <c r="I28" s="15">
        <f t="shared" si="10"/>
        <v>447614.75102207495</v>
      </c>
      <c r="J28" s="15">
        <f t="shared" si="7"/>
        <v>90110.90975279827</v>
      </c>
      <c r="K28" s="15">
        <f t="shared" si="8"/>
        <v>584970.744886517</v>
      </c>
      <c r="L28" s="13">
        <f t="shared" si="9"/>
        <v>10424594.069414597</v>
      </c>
    </row>
    <row r="29" spans="1:12" ht="17.25" thickBot="1">
      <c r="A29" s="4">
        <v>13</v>
      </c>
      <c r="B29" s="9">
        <f t="shared" si="1"/>
        <v>15523279.565445557</v>
      </c>
      <c r="C29" s="9">
        <f t="shared" si="2"/>
        <v>3350183.0189109305</v>
      </c>
      <c r="D29" s="9">
        <f t="shared" si="3"/>
        <v>424485.6021432478</v>
      </c>
      <c r="E29" s="9">
        <f t="shared" si="4"/>
        <v>113240.05863162545</v>
      </c>
      <c r="F29" s="9">
        <f t="shared" si="5"/>
        <v>0</v>
      </c>
      <c r="G29" s="9">
        <f t="shared" si="6"/>
        <v>537725.6607748732</v>
      </c>
      <c r="H29" s="14">
        <f t="shared" si="0"/>
        <v>12173096.546534628</v>
      </c>
      <c r="I29" s="15">
        <f t="shared" si="10"/>
        <v>456567.0460425165</v>
      </c>
      <c r="J29" s="15">
        <f t="shared" si="7"/>
        <v>81158.61473235674</v>
      </c>
      <c r="K29" s="15">
        <f t="shared" si="8"/>
        <v>625475.6441648758</v>
      </c>
      <c r="L29" s="13">
        <f t="shared" si="9"/>
        <v>11131228.328311829</v>
      </c>
    </row>
    <row r="30" spans="1:12" ht="17.25" thickBot="1">
      <c r="A30" s="4">
        <v>14</v>
      </c>
      <c r="B30" s="9">
        <f t="shared" si="1"/>
        <v>15833745.15675447</v>
      </c>
      <c r="C30" s="9">
        <f t="shared" si="2"/>
        <v>2912962.8487033853</v>
      </c>
      <c r="D30" s="9">
        <f t="shared" si="3"/>
        <v>437220.1702075452</v>
      </c>
      <c r="E30" s="9">
        <f t="shared" si="4"/>
        <v>100505.490567328</v>
      </c>
      <c r="F30" s="9">
        <f t="shared" si="5"/>
        <v>0</v>
      </c>
      <c r="G30" s="9">
        <f t="shared" si="6"/>
        <v>537725.6607748732</v>
      </c>
      <c r="H30" s="14">
        <f t="shared" si="0"/>
        <v>12920782.308051083</v>
      </c>
      <c r="I30" s="15">
        <f t="shared" si="10"/>
        <v>465698.3869633668</v>
      </c>
      <c r="J30" s="15">
        <f t="shared" si="7"/>
        <v>72027.2738115064</v>
      </c>
      <c r="K30" s="15">
        <f t="shared" si="8"/>
        <v>667873.6996987098</v>
      </c>
      <c r="L30" s="13">
        <f t="shared" si="9"/>
        <v>11871129.301822044</v>
      </c>
    </row>
    <row r="31" spans="1:12" ht="17.25" thickBot="1">
      <c r="A31" s="4">
        <v>15</v>
      </c>
      <c r="B31" s="9">
        <f t="shared" si="1"/>
        <v>16150420.059889559</v>
      </c>
      <c r="C31" s="9">
        <f t="shared" si="2"/>
        <v>2462626.0733896135</v>
      </c>
      <c r="D31" s="9">
        <f t="shared" si="3"/>
        <v>450336.7753137716</v>
      </c>
      <c r="E31" s="9">
        <f t="shared" si="4"/>
        <v>87388.88546110158</v>
      </c>
      <c r="F31" s="9">
        <f t="shared" si="5"/>
        <v>0</v>
      </c>
      <c r="G31" s="9">
        <f t="shared" si="6"/>
        <v>537725.6607748732</v>
      </c>
      <c r="H31" s="14">
        <f t="shared" si="0"/>
        <v>13687793.986499945</v>
      </c>
      <c r="I31" s="15">
        <f t="shared" si="10"/>
        <v>475012.35470263415</v>
      </c>
      <c r="J31" s="15">
        <f t="shared" si="7"/>
        <v>62713.306072239066</v>
      </c>
      <c r="K31" s="15">
        <f t="shared" si="8"/>
        <v>712267.7581093226</v>
      </c>
      <c r="L31" s="13">
        <f t="shared" si="9"/>
        <v>12646110.366003605</v>
      </c>
    </row>
    <row r="32" spans="1:12" ht="17.25" thickBot="1">
      <c r="A32" s="4">
        <v>16</v>
      </c>
      <c r="B32" s="9">
        <f t="shared" si="1"/>
        <v>16473428.46108735</v>
      </c>
      <c r="C32" s="9">
        <f t="shared" si="2"/>
        <v>1998779.1948164287</v>
      </c>
      <c r="D32" s="9">
        <f t="shared" si="3"/>
        <v>463846.87857318483</v>
      </c>
      <c r="E32" s="9">
        <f t="shared" si="4"/>
        <v>73878.78220168842</v>
      </c>
      <c r="F32" s="9">
        <f t="shared" si="5"/>
        <v>0</v>
      </c>
      <c r="G32" s="9">
        <f t="shared" si="6"/>
        <v>537725.6607748732</v>
      </c>
      <c r="H32" s="14">
        <f t="shared" si="0"/>
        <v>14474649.26627092</v>
      </c>
      <c r="I32" s="15">
        <f t="shared" si="10"/>
        <v>484512.6017966868</v>
      </c>
      <c r="J32" s="15">
        <f t="shared" si="7"/>
        <v>53213.0589781864</v>
      </c>
      <c r="K32" s="15">
        <f t="shared" si="8"/>
        <v>758766.6219602162</v>
      </c>
      <c r="L32" s="13">
        <f t="shared" si="9"/>
        <v>13458090.046942007</v>
      </c>
    </row>
    <row r="33" spans="1:12" ht="17.25" thickBot="1">
      <c r="A33" s="4">
        <v>17</v>
      </c>
      <c r="B33" s="9">
        <f t="shared" si="1"/>
        <v>16802897.030309096</v>
      </c>
      <c r="C33" s="9">
        <f t="shared" si="2"/>
        <v>1521016.9098860484</v>
      </c>
      <c r="D33" s="9">
        <f t="shared" si="3"/>
        <v>477762.28493038024</v>
      </c>
      <c r="E33" s="9">
        <f t="shared" si="4"/>
        <v>59963.375844492984</v>
      </c>
      <c r="F33" s="9">
        <f t="shared" si="5"/>
        <v>0</v>
      </c>
      <c r="G33" s="9">
        <f t="shared" si="6"/>
        <v>537725.6607748732</v>
      </c>
      <c r="H33" s="14">
        <f t="shared" si="0"/>
        <v>15281880.120423047</v>
      </c>
      <c r="I33" s="15">
        <f t="shared" si="10"/>
        <v>494202.85383262055</v>
      </c>
      <c r="J33" s="15">
        <f t="shared" si="7"/>
        <v>43522.806942252675</v>
      </c>
      <c r="K33" s="15">
        <f t="shared" si="8"/>
        <v>807485.4028165204</v>
      </c>
      <c r="L33" s="13">
        <f t="shared" si="9"/>
        <v>14309098.25670078</v>
      </c>
    </row>
    <row r="34" spans="1:12" ht="17.25" thickBot="1">
      <c r="A34" s="4">
        <v>18</v>
      </c>
      <c r="B34" s="9">
        <f t="shared" si="1"/>
        <v>17138954.970915277</v>
      </c>
      <c r="C34" s="9">
        <f t="shared" si="2"/>
        <v>1028921.7564077567</v>
      </c>
      <c r="D34" s="9">
        <f t="shared" si="3"/>
        <v>492095.1534782917</v>
      </c>
      <c r="E34" s="9">
        <f t="shared" si="4"/>
        <v>45630.50729658153</v>
      </c>
      <c r="F34" s="9">
        <f t="shared" si="5"/>
        <v>0</v>
      </c>
      <c r="G34" s="9">
        <f t="shared" si="6"/>
        <v>537725.6607748732</v>
      </c>
      <c r="H34" s="14">
        <f t="shared" si="0"/>
        <v>16110033.21450752</v>
      </c>
      <c r="I34" s="15">
        <f t="shared" si="10"/>
        <v>504086.91090927296</v>
      </c>
      <c r="J34" s="15">
        <f t="shared" si="7"/>
        <v>33638.74986560026</v>
      </c>
      <c r="K34" s="15">
        <f t="shared" si="8"/>
        <v>858545.8954020467</v>
      </c>
      <c r="L34" s="13">
        <f t="shared" si="9"/>
        <v>15201282.901968427</v>
      </c>
    </row>
    <row r="35" spans="1:12" ht="17.25" thickBot="1">
      <c r="A35" s="4">
        <v>19</v>
      </c>
      <c r="B35" s="9">
        <f t="shared" si="1"/>
        <v>17481734.07033358</v>
      </c>
      <c r="C35" s="9">
        <f t="shared" si="2"/>
        <v>522063.74832511635</v>
      </c>
      <c r="D35" s="9">
        <f t="shared" si="3"/>
        <v>506858.00808264036</v>
      </c>
      <c r="E35" s="9">
        <f t="shared" si="4"/>
        <v>30867.652692232856</v>
      </c>
      <c r="F35" s="9">
        <f t="shared" si="5"/>
        <v>0</v>
      </c>
      <c r="G35" s="9">
        <f t="shared" si="6"/>
        <v>537725.6607748732</v>
      </c>
      <c r="H35" s="14">
        <f t="shared" si="0"/>
        <v>16959670.322008464</v>
      </c>
      <c r="I35" s="15">
        <f t="shared" si="10"/>
        <v>514168.64912745846</v>
      </c>
      <c r="J35" s="15">
        <f t="shared" si="7"/>
        <v>23557.011647414765</v>
      </c>
      <c r="K35" s="15">
        <f t="shared" si="8"/>
        <v>912076.9741181056</v>
      </c>
      <c r="L35" s="13">
        <f t="shared" si="9"/>
        <v>16136916.887733947</v>
      </c>
    </row>
    <row r="36" spans="1:12" ht="17.25" thickBot="1">
      <c r="A36" s="4">
        <v>20</v>
      </c>
      <c r="B36" s="9">
        <f t="shared" si="1"/>
        <v>17831368.751740254</v>
      </c>
      <c r="C36" s="9">
        <f t="shared" si="2"/>
        <v>-3.259629011154175E-09</v>
      </c>
      <c r="D36" s="9">
        <f t="shared" si="3"/>
        <v>522063.7483251196</v>
      </c>
      <c r="E36" s="9">
        <f t="shared" si="4"/>
        <v>15661.91244975362</v>
      </c>
      <c r="F36" s="9">
        <f t="shared" si="5"/>
        <v>0</v>
      </c>
      <c r="G36" s="9">
        <f t="shared" si="6"/>
        <v>537725.6607748732</v>
      </c>
      <c r="H36" s="14">
        <f t="shared" si="0"/>
        <v>17831368.75174026</v>
      </c>
      <c r="I36" s="15">
        <f t="shared" si="10"/>
        <v>524452.0221100076</v>
      </c>
      <c r="J36" s="15">
        <f t="shared" si="7"/>
        <v>13273.638664865633</v>
      </c>
      <c r="K36" s="15">
        <f t="shared" si="8"/>
        <v>968215.0132640369</v>
      </c>
      <c r="L36" s="13">
        <f t="shared" si="9"/>
        <v>17118405.53966285</v>
      </c>
    </row>
  </sheetData>
  <mergeCells count="5">
    <mergeCell ref="A14:A15"/>
    <mergeCell ref="I14:L14"/>
    <mergeCell ref="B1:C1"/>
    <mergeCell ref="B9:C9"/>
    <mergeCell ref="B14:H14"/>
  </mergeCells>
  <hyperlinks>
    <hyperlink ref="J2" r:id="rId1" display="使用說明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2008-11-15T23:54:27Z</dcterms:created>
  <dcterms:modified xsi:type="dcterms:W3CDTF">2009-09-07T10:36:47Z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