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6be61b5f7cec53/怪老子影音/一張台積電賺1800萬/"/>
    </mc:Choice>
  </mc:AlternateContent>
  <xr:revisionPtr revIDLastSave="200" documentId="8_{48AF3FD7-49AB-4C9C-95B2-5BC739A3AF22}" xr6:coauthVersionLast="47" xr6:coauthVersionMax="47" xr10:uidLastSave="{D8F1C235-FD71-AD44-A2FF-AEDFA1833A48}"/>
  <bookViews>
    <workbookView xWindow="1240" yWindow="-20100" windowWidth="27400" windowHeight="18160" xr2:uid="{BE2B9B8A-9CB9-4AD6-896B-5E5DCDC108B5}"/>
  </bookViews>
  <sheets>
    <sheet name="台積電2330 (2)" sheetId="2" r:id="rId1"/>
    <sheet name="滾動回報" sheetId="1" r:id="rId2"/>
  </sheets>
  <definedNames>
    <definedName name="每月本息">#REF!</definedName>
    <definedName name="房屋總價">#REF!</definedName>
    <definedName name="貸款年利率">#REF!</definedName>
    <definedName name="貸款成數">#REF!</definedName>
    <definedName name="貸款金額">#REF!</definedName>
    <definedName name="頭期款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H3" i="2"/>
  <c r="I3" i="2" s="1"/>
  <c r="H45" i="2"/>
  <c r="K46" i="2" l="1"/>
  <c r="I45" i="2"/>
  <c r="J45" i="2" s="1"/>
  <c r="H44" i="2" s="1"/>
  <c r="E36" i="2"/>
  <c r="E9" i="2"/>
  <c r="C9" i="1"/>
  <c r="E3" i="1"/>
  <c r="F3" i="1" s="1"/>
  <c r="K45" i="2" l="1"/>
  <c r="I44" i="2"/>
  <c r="J44" i="2" s="1"/>
  <c r="H43" i="2" s="1"/>
  <c r="K44" i="2" l="1"/>
  <c r="I43" i="2"/>
  <c r="J43" i="2" s="1"/>
  <c r="H42" i="2" s="1"/>
  <c r="K43" i="2" l="1"/>
  <c r="I42" i="2"/>
  <c r="J42" i="2" s="1"/>
  <c r="H41" i="2" s="1"/>
  <c r="K42" i="2" l="1"/>
  <c r="I41" i="2"/>
  <c r="J41" i="2" s="1"/>
  <c r="H40" i="2" s="1"/>
  <c r="K41" i="2" l="1"/>
  <c r="I40" i="2"/>
  <c r="J40" i="2" s="1"/>
  <c r="H39" i="2" s="1"/>
  <c r="K40" i="2" l="1"/>
  <c r="I39" i="2"/>
  <c r="J39" i="2" s="1"/>
  <c r="H38" i="2" s="1"/>
  <c r="I38" i="2" l="1"/>
  <c r="J38" i="2" s="1"/>
  <c r="H37" i="2" s="1"/>
  <c r="K39" i="2"/>
  <c r="I37" i="2" l="1"/>
  <c r="J37" i="2" s="1"/>
  <c r="H36" i="2" s="1"/>
  <c r="K38" i="2"/>
  <c r="I36" i="2" l="1"/>
  <c r="J36" i="2" s="1"/>
  <c r="H35" i="2" s="1"/>
  <c r="K37" i="2"/>
  <c r="I35" i="2" l="1"/>
  <c r="J35" i="2" s="1"/>
  <c r="H34" i="2" s="1"/>
  <c r="K36" i="2"/>
  <c r="I34" i="2" l="1"/>
  <c r="J34" i="2" s="1"/>
  <c r="H33" i="2" s="1"/>
  <c r="K35" i="2"/>
  <c r="I33" i="2" l="1"/>
  <c r="J33" i="2" s="1"/>
  <c r="H32" i="2" s="1"/>
  <c r="K34" i="2"/>
  <c r="I32" i="2" l="1"/>
  <c r="J32" i="2" s="1"/>
  <c r="H31" i="2" s="1"/>
  <c r="K33" i="2"/>
  <c r="I31" i="2" l="1"/>
  <c r="J31" i="2" s="1"/>
  <c r="H30" i="2" s="1"/>
  <c r="K32" i="2"/>
  <c r="I30" i="2" l="1"/>
  <c r="J30" i="2" s="1"/>
  <c r="H29" i="2" s="1"/>
  <c r="K31" i="2"/>
  <c r="I29" i="2" l="1"/>
  <c r="J29" i="2" s="1"/>
  <c r="H28" i="2" s="1"/>
  <c r="K30" i="2"/>
  <c r="I28" i="2" l="1"/>
  <c r="J28" i="2" s="1"/>
  <c r="H27" i="2" s="1"/>
  <c r="K29" i="2"/>
  <c r="I27" i="2" l="1"/>
  <c r="J27" i="2" s="1"/>
  <c r="H26" i="2" s="1"/>
  <c r="K28" i="2"/>
  <c r="I26" i="2" l="1"/>
  <c r="J26" i="2" s="1"/>
  <c r="H25" i="2" s="1"/>
  <c r="K27" i="2"/>
  <c r="I25" i="2" l="1"/>
  <c r="J25" i="2" s="1"/>
  <c r="H24" i="2" s="1"/>
  <c r="K26" i="2"/>
  <c r="I24" i="2" l="1"/>
  <c r="J24" i="2" s="1"/>
  <c r="H23" i="2" s="1"/>
  <c r="K25" i="2"/>
  <c r="I23" i="2" l="1"/>
  <c r="J23" i="2" s="1"/>
  <c r="H22" i="2" s="1"/>
  <c r="K24" i="2"/>
  <c r="I22" i="2" l="1"/>
  <c r="J22" i="2" s="1"/>
  <c r="H21" i="2" s="1"/>
  <c r="K23" i="2"/>
  <c r="I21" i="2" l="1"/>
  <c r="J21" i="2" s="1"/>
  <c r="K22" i="2"/>
  <c r="I20" i="2" l="1"/>
  <c r="J20" i="2" s="1"/>
  <c r="H20" i="2" s="1"/>
  <c r="K21" i="2"/>
  <c r="K20" i="2" l="1"/>
  <c r="I19" i="2"/>
  <c r="J19" i="2" s="1"/>
  <c r="H19" i="2" s="1"/>
  <c r="K19" i="2" l="1"/>
  <c r="I18" i="2"/>
  <c r="J18" i="2" s="1"/>
  <c r="H18" i="2" s="1"/>
  <c r="E4" i="1" l="1"/>
  <c r="C6" i="1" s="1"/>
  <c r="I17" i="2" l="1"/>
  <c r="J17" i="2" s="1"/>
  <c r="H17" i="2" s="1"/>
  <c r="K18" i="2"/>
  <c r="C7" i="1"/>
  <c r="C8" i="1"/>
  <c r="F4" i="1"/>
  <c r="I16" i="2" l="1"/>
  <c r="J16" i="2" s="1"/>
  <c r="K17" i="2"/>
  <c r="H16" i="2" l="1"/>
  <c r="K16" i="2" l="1"/>
  <c r="I15" i="2"/>
  <c r="J15" i="2" s="1"/>
  <c r="H15" i="2" s="1"/>
  <c r="K15" i="2" l="1"/>
  <c r="I14" i="2"/>
  <c r="J14" i="2" s="1"/>
  <c r="H14" i="2" l="1"/>
  <c r="I13" i="2" l="1"/>
  <c r="J13" i="2" s="1"/>
  <c r="H13" i="2" s="1"/>
  <c r="K14" i="2"/>
  <c r="I12" i="2" l="1"/>
  <c r="J12" i="2" s="1"/>
  <c r="K13" i="2"/>
  <c r="H12" i="2" l="1"/>
  <c r="G4" i="2" s="1"/>
  <c r="H4" i="2" s="1"/>
  <c r="E7" i="2" l="1"/>
  <c r="I4" i="2"/>
  <c r="E8" i="2" s="1"/>
  <c r="E6" i="2"/>
  <c r="K12" i="2"/>
</calcChain>
</file>

<file path=xl/sharedStrings.xml><?xml version="1.0" encoding="utf-8"?>
<sst xmlns="http://schemas.openxmlformats.org/spreadsheetml/2006/main" count="110" uniqueCount="63">
  <si>
    <t>項目</t>
    <phoneticPr fontId="3" type="noConversion"/>
  </si>
  <si>
    <t>日期</t>
    <phoneticPr fontId="3" type="noConversion"/>
  </si>
  <si>
    <t>股價</t>
    <phoneticPr fontId="3" type="noConversion"/>
  </si>
  <si>
    <t>價值</t>
    <phoneticPr fontId="3" type="noConversion"/>
  </si>
  <si>
    <t>現金流</t>
    <phoneticPr fontId="3" type="noConversion"/>
  </si>
  <si>
    <t>期初投入</t>
    <phoneticPr fontId="3" type="noConversion"/>
  </si>
  <si>
    <t>期末淨值</t>
    <phoneticPr fontId="3" type="noConversion"/>
  </si>
  <si>
    <t>累積報酬率</t>
    <phoneticPr fontId="3" type="noConversion"/>
  </si>
  <si>
    <t>年化報酬率</t>
    <phoneticPr fontId="3" type="noConversion"/>
  </si>
  <si>
    <t>年數</t>
    <phoneticPr fontId="3" type="noConversion"/>
  </si>
  <si>
    <t>股利發放年度</t>
    <phoneticPr fontId="3" type="noConversion"/>
  </si>
  <si>
    <t>股利所屬期間</t>
    <phoneticPr fontId="3" type="noConversion"/>
  </si>
  <si>
    <t>股票股利</t>
  </si>
  <si>
    <t>實領配息</t>
    <phoneticPr fontId="3" type="noConversion"/>
  </si>
  <si>
    <t>2019Q4</t>
  </si>
  <si>
    <t>2019Q3</t>
  </si>
  <si>
    <t>2019Q2</t>
  </si>
  <si>
    <t>2019Q1</t>
  </si>
  <si>
    <t>2018全年</t>
  </si>
  <si>
    <t>2017全年</t>
  </si>
  <si>
    <t>2016全年</t>
  </si>
  <si>
    <t>2015全年</t>
  </si>
  <si>
    <t>2014全年</t>
  </si>
  <si>
    <t>2013全年</t>
  </si>
  <si>
    <t>2012全年</t>
  </si>
  <si>
    <t>2011全年</t>
  </si>
  <si>
    <t>2010全年</t>
  </si>
  <si>
    <t>2009全年</t>
  </si>
  <si>
    <t>2008全年</t>
  </si>
  <si>
    <t>2007全年</t>
  </si>
  <si>
    <t>2006全年</t>
  </si>
  <si>
    <t>2005全年</t>
  </si>
  <si>
    <t>2004全年</t>
  </si>
  <si>
    <t>2003全年</t>
  </si>
  <si>
    <t>2002全年</t>
  </si>
  <si>
    <t>2001全年</t>
  </si>
  <si>
    <t>2000全年</t>
  </si>
  <si>
    <t>1999全年</t>
  </si>
  <si>
    <t>1998全年</t>
  </si>
  <si>
    <t>1997全年</t>
  </si>
  <si>
    <t>1996全年</t>
  </si>
  <si>
    <t>1995全年</t>
  </si>
  <si>
    <t>1994全年</t>
  </si>
  <si>
    <t>除權息交易日</t>
    <phoneticPr fontId="3" type="noConversion"/>
  </si>
  <si>
    <t>配息再投入
股數</t>
    <phoneticPr fontId="3" type="noConversion"/>
  </si>
  <si>
    <t>累計股數</t>
    <phoneticPr fontId="3" type="noConversion"/>
  </si>
  <si>
    <t>總價值</t>
    <phoneticPr fontId="3" type="noConversion"/>
  </si>
  <si>
    <t>持有5年</t>
    <phoneticPr fontId="3" type="noConversion"/>
  </si>
  <si>
    <t>持有1年</t>
    <phoneticPr fontId="3" type="noConversion"/>
  </si>
  <si>
    <t>持有3年</t>
    <phoneticPr fontId="3" type="noConversion"/>
  </si>
  <si>
    <t>持有10年</t>
    <phoneticPr fontId="3" type="noConversion"/>
  </si>
  <si>
    <t>除息
參考價</t>
    <phoneticPr fontId="3" type="noConversion"/>
  </si>
  <si>
    <t>現金
股利</t>
    <phoneticPr fontId="3" type="noConversion"/>
  </si>
  <si>
    <t>獲利金額</t>
    <phoneticPr fontId="3" type="noConversion"/>
  </si>
  <si>
    <t>2019Q1</t>
    <phoneticPr fontId="3" type="noConversion"/>
  </si>
  <si>
    <t>2019Q2</t>
    <phoneticPr fontId="3" type="noConversion"/>
  </si>
  <si>
    <t>2019Q3</t>
    <phoneticPr fontId="3" type="noConversion"/>
  </si>
  <si>
    <t>2020Q1</t>
    <phoneticPr fontId="3" type="noConversion"/>
  </si>
  <si>
    <t>2020Q3</t>
    <phoneticPr fontId="3" type="noConversion"/>
  </si>
  <si>
    <t>2020Q2</t>
    <phoneticPr fontId="3" type="noConversion"/>
  </si>
  <si>
    <t>累積股數</t>
    <phoneticPr fontId="3" type="noConversion"/>
  </si>
  <si>
    <t>2020Q4</t>
    <phoneticPr fontId="3" type="noConversion"/>
  </si>
  <si>
    <t>2021Q1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</si>
</sst>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0.0%"/>
    <numFmt numFmtId="178" formatCode="0.0000%"/>
    <numFmt numFmtId="179" formatCode="0.0"/>
  </numFmts>
  <fonts count="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9" fontId="2" fillId="0" borderId="0" xfId="1" applyFont="1">
      <alignment vertical="center"/>
    </xf>
    <xf numFmtId="177" fontId="2" fillId="0" borderId="0" xfId="1" applyNumberFormat="1" applyFont="1">
      <alignment vertical="center"/>
    </xf>
    <xf numFmtId="14" fontId="2" fillId="0" borderId="0" xfId="0" quotePrefix="1" applyNumberFormat="1" applyFont="1">
      <alignment vertical="center"/>
    </xf>
    <xf numFmtId="178" fontId="2" fillId="0" borderId="0" xfId="1" quotePrefix="1" applyNumberFormat="1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>
      <alignment vertical="center"/>
    </xf>
  </cellXfs>
  <cellStyles count="2">
    <cellStyle name="一般" xfId="0" builtinId="0"/>
    <cellStyle name="百分比" xfId="1" builtinId="5"/>
  </cellStyles>
  <dxfs count="43"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7" formatCode="0.0%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7" formatCode="0.0%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9" formatCode="yyyy/m/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9" formatCode="yyyy/m/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微軟正黑體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9" formatCode="yyyy/m/d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持有</a:t>
            </a:r>
            <a:r>
              <a:rPr lang="en-US" altLang="zh-TW"/>
              <a:t>10</a:t>
            </a:r>
            <a:r>
              <a:rPr lang="zh-TW" altLang="en-US"/>
              <a:t>年滾動回報</a:t>
            </a:r>
            <a:endParaRPr lang="en-US" altLang="zh-TW"/>
          </a:p>
        </c:rich>
      </c:tx>
      <c:layout>
        <c:manualLayout>
          <c:xMode val="edge"/>
          <c:yMode val="edge"/>
          <c:x val="0.39852698360459082"/>
          <c:y val="2.71457064496435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3563936038483"/>
          <c:y val="0.13570174099601948"/>
          <c:w val="0.87156978210687774"/>
          <c:h val="0.692263004072220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滾動回報!$T$15</c:f>
              <c:strCache>
                <c:ptCount val="1"/>
                <c:pt idx="0">
                  <c:v>持有3年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spcFirstLastPara="1" vertOverflow="ellipsis" vert="eaVert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滾動回報!$I$16:$I$45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  <c:extLst xmlns:c15="http://schemas.microsoft.com/office/drawing/2012/chart"/>
            </c:numRef>
          </c:cat>
          <c:val>
            <c:numRef>
              <c:f>滾動回報!$T$16:$T$45</c:f>
              <c:numCache>
                <c:formatCode>0.0%</c:formatCode>
                <c:ptCount val="27"/>
                <c:pt idx="3">
                  <c:v>0.62722850065594504</c:v>
                </c:pt>
                <c:pt idx="4">
                  <c:v>0.37609556719499593</c:v>
                </c:pt>
                <c:pt idx="5">
                  <c:v>0.73300073408886912</c:v>
                </c:pt>
                <c:pt idx="6">
                  <c:v>0.5623827303668496</c:v>
                </c:pt>
                <c:pt idx="7">
                  <c:v>0.24037993941772418</c:v>
                </c:pt>
                <c:pt idx="8">
                  <c:v>6.7369257058085941E-2</c:v>
                </c:pt>
                <c:pt idx="9">
                  <c:v>-0.12644649142186226</c:v>
                </c:pt>
                <c:pt idx="10">
                  <c:v>4.3649673179087634E-2</c:v>
                </c:pt>
                <c:pt idx="11">
                  <c:v>4.0786187549133324E-3</c:v>
                </c:pt>
                <c:pt idx="12">
                  <c:v>7.2933357858942616E-2</c:v>
                </c:pt>
                <c:pt idx="13">
                  <c:v>0.15368272240505632</c:v>
                </c:pt>
                <c:pt idx="14">
                  <c:v>5.8857319573567546E-2</c:v>
                </c:pt>
                <c:pt idx="15">
                  <c:v>3.8323880123676046E-2</c:v>
                </c:pt>
                <c:pt idx="16">
                  <c:v>1.8614557618467087E-2</c:v>
                </c:pt>
                <c:pt idx="17">
                  <c:v>0.14915472688942488</c:v>
                </c:pt>
                <c:pt idx="18">
                  <c:v>0.21188761838226378</c:v>
                </c:pt>
                <c:pt idx="19">
                  <c:v>0.27474415714163647</c:v>
                </c:pt>
                <c:pt idx="20">
                  <c:v>0.28600348103286888</c:v>
                </c:pt>
                <c:pt idx="21">
                  <c:v>0.23719555229344613</c:v>
                </c:pt>
                <c:pt idx="22">
                  <c:v>0.15663918119952869</c:v>
                </c:pt>
                <c:pt idx="23">
                  <c:v>0.1982423908308979</c:v>
                </c:pt>
                <c:pt idx="24">
                  <c:v>0.19665427002813196</c:v>
                </c:pt>
                <c:pt idx="25">
                  <c:v>0.20357192661058487</c:v>
                </c:pt>
                <c:pt idx="26">
                  <c:v>6.5000142052372922E-2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1996-4814-AEB8-C37D2C78AE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6977552"/>
        <c:axId val="7369785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滾動回報!$S$15</c15:sqref>
                        </c15:formulaRef>
                      </c:ext>
                    </c:extLst>
                    <c:strCache>
                      <c:ptCount val="1"/>
                      <c:pt idx="0">
                        <c:v>持有1年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zh-TW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滾動回報!$I$16:$I$45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  <c:pt idx="12">
                        <c:v>2006</c:v>
                      </c:pt>
                      <c:pt idx="13">
                        <c:v>2007</c:v>
                      </c:pt>
                      <c:pt idx="14">
                        <c:v>2008</c:v>
                      </c:pt>
                      <c:pt idx="15">
                        <c:v>2009</c:v>
                      </c:pt>
                      <c:pt idx="16">
                        <c:v>2010</c:v>
                      </c:pt>
                      <c:pt idx="17">
                        <c:v>2011</c:v>
                      </c:pt>
                      <c:pt idx="18">
                        <c:v>2012</c:v>
                      </c:pt>
                      <c:pt idx="19">
                        <c:v>2013</c:v>
                      </c:pt>
                      <c:pt idx="20">
                        <c:v>2014</c:v>
                      </c:pt>
                      <c:pt idx="21">
                        <c:v>2015</c:v>
                      </c:pt>
                      <c:pt idx="22">
                        <c:v>2016</c:v>
                      </c:pt>
                      <c:pt idx="23">
                        <c:v>2017</c:v>
                      </c:pt>
                      <c:pt idx="24">
                        <c:v>2018</c:v>
                      </c:pt>
                      <c:pt idx="25">
                        <c:v>2019</c:v>
                      </c:pt>
                      <c:pt idx="26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滾動回報!$S$16:$S$45</c15:sqref>
                        </c15:formulaRef>
                      </c:ext>
                    </c:extLst>
                    <c:numCache>
                      <c:formatCode>0.0%</c:formatCode>
                      <c:ptCount val="27"/>
                      <c:pt idx="1">
                        <c:v>0.93556250000000007</c:v>
                      </c:pt>
                      <c:pt idx="2">
                        <c:v>-8.0209241499563655E-3</c:v>
                      </c:pt>
                      <c:pt idx="3">
                        <c:v>1.244067498681666</c:v>
                      </c:pt>
                      <c:pt idx="4">
                        <c:v>0.17059687463282791</c:v>
                      </c:pt>
                      <c:pt idx="5">
                        <c:v>0.98131242921691553</c:v>
                      </c:pt>
                      <c:pt idx="6">
                        <c:v>0.64437916484368807</c:v>
                      </c:pt>
                      <c:pt idx="7">
                        <c:v>-0.41425408022347365</c:v>
                      </c:pt>
                      <c:pt idx="8">
                        <c:v>0.26250420168067223</c:v>
                      </c:pt>
                      <c:pt idx="9">
                        <c:v>-9.8581570600403956E-2</c:v>
                      </c:pt>
                      <c:pt idx="10">
                        <c:v>-1.1392240153748068E-3</c:v>
                      </c:pt>
                      <c:pt idx="11">
                        <c:v>0.12427295921056358</c:v>
                      </c:pt>
                      <c:pt idx="12">
                        <c:v>9.9870412012392995E-2</c:v>
                      </c:pt>
                      <c:pt idx="13">
                        <c:v>0.24178349070867</c:v>
                      </c:pt>
                      <c:pt idx="14">
                        <c:v>-0.13078957078344811</c:v>
                      </c:pt>
                      <c:pt idx="15">
                        <c:v>3.7116913321113332E-2</c:v>
                      </c:pt>
                      <c:pt idx="16">
                        <c:v>0.1724031876269847</c:v>
                      </c:pt>
                      <c:pt idx="17">
                        <c:v>0.24804664188271652</c:v>
                      </c:pt>
                      <c:pt idx="18">
                        <c:v>0.21640791831318396</c:v>
                      </c:pt>
                      <c:pt idx="19">
                        <c:v>0.36445442930158611</c:v>
                      </c:pt>
                      <c:pt idx="20">
                        <c:v>0.28141014634559003</c:v>
                      </c:pt>
                      <c:pt idx="21">
                        <c:v>8.3098255194971049E-2</c:v>
                      </c:pt>
                      <c:pt idx="22">
                        <c:v>0.11490454321896149</c:v>
                      </c:pt>
                      <c:pt idx="23">
                        <c:v>0.42471664409772014</c:v>
                      </c:pt>
                      <c:pt idx="24">
                        <c:v>7.8797425600770854E-2</c:v>
                      </c:pt>
                      <c:pt idx="25">
                        <c:v>0.13435175786343012</c:v>
                      </c:pt>
                      <c:pt idx="26">
                        <c:v>0.37376880432097215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996-4814-AEB8-C37D2C78AE9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滾動回報!$U$15</c15:sqref>
                        </c15:formulaRef>
                      </c:ext>
                    </c:extLst>
                    <c:strCache>
                      <c:ptCount val="1"/>
                      <c:pt idx="0">
                        <c:v>持有5年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zh-TW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滾動回報!$I$16:$I$45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  <c:pt idx="12">
                        <c:v>2006</c:v>
                      </c:pt>
                      <c:pt idx="13">
                        <c:v>2007</c:v>
                      </c:pt>
                      <c:pt idx="14">
                        <c:v>2008</c:v>
                      </c:pt>
                      <c:pt idx="15">
                        <c:v>2009</c:v>
                      </c:pt>
                      <c:pt idx="16">
                        <c:v>2010</c:v>
                      </c:pt>
                      <c:pt idx="17">
                        <c:v>2011</c:v>
                      </c:pt>
                      <c:pt idx="18">
                        <c:v>2012</c:v>
                      </c:pt>
                      <c:pt idx="19">
                        <c:v>2013</c:v>
                      </c:pt>
                      <c:pt idx="20">
                        <c:v>2014</c:v>
                      </c:pt>
                      <c:pt idx="21">
                        <c:v>2015</c:v>
                      </c:pt>
                      <c:pt idx="22">
                        <c:v>2016</c:v>
                      </c:pt>
                      <c:pt idx="23">
                        <c:v>2017</c:v>
                      </c:pt>
                      <c:pt idx="24">
                        <c:v>2018</c:v>
                      </c:pt>
                      <c:pt idx="25">
                        <c:v>2019</c:v>
                      </c:pt>
                      <c:pt idx="26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滾動回報!$U$16:$U$45</c15:sqref>
                        </c15:formulaRef>
                      </c:ext>
                    </c:extLst>
                    <c:numCache>
                      <c:formatCode>0.0%</c:formatCode>
                      <c:ptCount val="27"/>
                      <c:pt idx="5">
                        <c:v>0.58467858934178674</c:v>
                      </c:pt>
                      <c:pt idx="6">
                        <c:v>0.53384029714211367</c:v>
                      </c:pt>
                      <c:pt idx="7">
                        <c:v>0.38045258870266285</c:v>
                      </c:pt>
                      <c:pt idx="8">
                        <c:v>0.23044124017782464</c:v>
                      </c:pt>
                      <c:pt idx="9">
                        <c:v>0.16778984218947901</c:v>
                      </c:pt>
                      <c:pt idx="10">
                        <c:v>1.8298472624200146E-2</c:v>
                      </c:pt>
                      <c:pt idx="11">
                        <c:v>-5.6267193816790129E-2</c:v>
                      </c:pt>
                      <c:pt idx="12">
                        <c:v>7.0472467479570033E-2</c:v>
                      </c:pt>
                      <c:pt idx="13">
                        <c:v>6.6935367457178652E-2</c:v>
                      </c:pt>
                      <c:pt idx="14">
                        <c:v>5.9199606532378546E-2</c:v>
                      </c:pt>
                      <c:pt idx="15">
                        <c:v>6.7191511720064101E-2</c:v>
                      </c:pt>
                      <c:pt idx="16">
                        <c:v>7.6176259703897964E-2</c:v>
                      </c:pt>
                      <c:pt idx="17">
                        <c:v>0.10372598366761698</c:v>
                      </c:pt>
                      <c:pt idx="18">
                        <c:v>9.9177773966314886E-2</c:v>
                      </c:pt>
                      <c:pt idx="19">
                        <c:v>0.20291449879643308</c:v>
                      </c:pt>
                      <c:pt idx="20">
                        <c:v>0.25489343655476593</c:v>
                      </c:pt>
                      <c:pt idx="21">
                        <c:v>0.2351651253795437</c:v>
                      </c:pt>
                      <c:pt idx="22">
                        <c:v>0.20760914941471564</c:v>
                      </c:pt>
                      <c:pt idx="23">
                        <c:v>0.24639657423617445</c:v>
                      </c:pt>
                      <c:pt idx="24">
                        <c:v>0.18919320730609446</c:v>
                      </c:pt>
                      <c:pt idx="25">
                        <c:v>0.16055128780538452</c:v>
                      </c:pt>
                      <c:pt idx="26">
                        <c:v>0.21706422465038289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996-4814-AEB8-C37D2C78AE9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滾動回報!$V$15</c15:sqref>
                        </c15:formulaRef>
                      </c:ext>
                    </c:extLst>
                    <c:strCache>
                      <c:ptCount val="1"/>
                      <c:pt idx="0">
                        <c:v>持有10年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zh-TW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滾動回報!$I$16:$I$45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  <c:pt idx="12">
                        <c:v>2006</c:v>
                      </c:pt>
                      <c:pt idx="13">
                        <c:v>2007</c:v>
                      </c:pt>
                      <c:pt idx="14">
                        <c:v>2008</c:v>
                      </c:pt>
                      <c:pt idx="15">
                        <c:v>2009</c:v>
                      </c:pt>
                      <c:pt idx="16">
                        <c:v>2010</c:v>
                      </c:pt>
                      <c:pt idx="17">
                        <c:v>2011</c:v>
                      </c:pt>
                      <c:pt idx="18">
                        <c:v>2012</c:v>
                      </c:pt>
                      <c:pt idx="19">
                        <c:v>2013</c:v>
                      </c:pt>
                      <c:pt idx="20">
                        <c:v>2014</c:v>
                      </c:pt>
                      <c:pt idx="21">
                        <c:v>2015</c:v>
                      </c:pt>
                      <c:pt idx="22">
                        <c:v>2016</c:v>
                      </c:pt>
                      <c:pt idx="23">
                        <c:v>2017</c:v>
                      </c:pt>
                      <c:pt idx="24">
                        <c:v>2018</c:v>
                      </c:pt>
                      <c:pt idx="25">
                        <c:v>2019</c:v>
                      </c:pt>
                      <c:pt idx="26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滾動回報!$V$16:$V$45</c15:sqref>
                        </c15:formulaRef>
                      </c:ext>
                    </c:extLst>
                    <c:numCache>
                      <c:formatCode>#,##0_ ;[Red]\-#,##0\ </c:formatCode>
                      <c:ptCount val="27"/>
                      <c:pt idx="10" formatCode="0.0%">
                        <c:v>0.27030539128471531</c:v>
                      </c:pt>
                      <c:pt idx="11" formatCode="0.0%">
                        <c:v>0.20313565646556064</c:v>
                      </c:pt>
                      <c:pt idx="12" formatCode="0.0%">
                        <c:v>0.21562185274331891</c:v>
                      </c:pt>
                      <c:pt idx="13" formatCode="0.0%">
                        <c:v>0.1457754041362529</c:v>
                      </c:pt>
                      <c:pt idx="14" formatCode="0.0%">
                        <c:v>0.11217019442152143</c:v>
                      </c:pt>
                      <c:pt idx="15" formatCode="0.0%">
                        <c:v>4.2458385923415332E-2</c:v>
                      </c:pt>
                      <c:pt idx="16" formatCode="0.0%">
                        <c:v>7.7811476298366156E-3</c:v>
                      </c:pt>
                      <c:pt idx="17" formatCode="0.0%">
                        <c:v>8.6972068251061074E-2</c:v>
                      </c:pt>
                      <c:pt idx="18" formatCode="0.0%">
                        <c:v>8.2936582708107442E-2</c:v>
                      </c:pt>
                      <c:pt idx="19" formatCode="0.0%">
                        <c:v>0.12877214876044629</c:v>
                      </c:pt>
                      <c:pt idx="20" formatCode="0.0%">
                        <c:v>0.15724311344007025</c:v>
                      </c:pt>
                      <c:pt idx="21" formatCode="0.0%">
                        <c:v>0.15293338261482115</c:v>
                      </c:pt>
                      <c:pt idx="22" formatCode="0.0%">
                        <c:v>0.15449971690068898</c:v>
                      </c:pt>
                      <c:pt idx="23" formatCode="0.0%">
                        <c:v>0.17047486600446016</c:v>
                      </c:pt>
                      <c:pt idx="24" formatCode="0.0%">
                        <c:v>0.19603417632554865</c:v>
                      </c:pt>
                      <c:pt idx="25" formatCode="0.0%">
                        <c:v>0.20680080951752688</c:v>
                      </c:pt>
                      <c:pt idx="26" formatCode="0.0%">
                        <c:v>0.22608127203511574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996-4814-AEB8-C37D2C78AE9A}"/>
                  </c:ext>
                </c:extLst>
              </c15:ser>
            </c15:filteredBarSeries>
          </c:ext>
        </c:extLst>
      </c:barChart>
      <c:catAx>
        <c:axId val="736977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4643136952655636"/>
              <c:y val="0.923397740736578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36978536"/>
        <c:crosses val="autoZero"/>
        <c:auto val="1"/>
        <c:lblAlgn val="ctr"/>
        <c:lblOffset val="100"/>
        <c:noMultiLvlLbl val="0"/>
      </c:catAx>
      <c:valAx>
        <c:axId val="73697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年化報酬率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369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15</xdr:row>
      <xdr:rowOff>121022</xdr:rowOff>
    </xdr:from>
    <xdr:to>
      <xdr:col>7</xdr:col>
      <xdr:colOff>1376081</xdr:colOff>
      <xdr:row>38</xdr:row>
      <xdr:rowOff>8963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62AF1A87-B725-4842-BD8D-1DEB3955D2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25443DF-C462-420A-A855-DE709ABB1B90}" name="台積電_4" displayName="台積電_4" ref="B11:K46" totalsRowShown="0" headerRowDxfId="42" dataDxfId="41">
  <autoFilter ref="B11:K46" xr:uid="{F7559F41-508B-4C92-A0D9-5B12C095247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C2C212AB-6349-489C-AFB7-30D03AD59753}" name="股利發放年度" dataDxfId="40">
      <calculatedColumnFormula>YEAR(台積電_4[[#This Row],[除權息交易日]])</calculatedColumnFormula>
    </tableColumn>
    <tableColumn id="2" xr3:uid="{988AD2E3-C6B6-4B39-AF54-8CC4029B4EB4}" name="股利所屬期間" dataDxfId="39"/>
    <tableColumn id="3" xr3:uid="{19186582-A972-4DE2-9081-5CBB1BF8A6D1}" name="除權息交易日" dataDxfId="38"/>
    <tableColumn id="4" xr3:uid="{B644BD25-D510-4547-ADE3-871A48504CD0}" name="除息_x000a_參考價" dataDxfId="37"/>
    <tableColumn id="7" xr3:uid="{690107D6-EAB2-4165-9312-C31993D2163C}" name="現金_x000a_股利" dataDxfId="36"/>
    <tableColumn id="8" xr3:uid="{C2074837-991B-44F2-BA49-D5B707FC5BC8}" name="股票股利" dataDxfId="35"/>
    <tableColumn id="9" xr3:uid="{BDBC03E7-7368-4CA9-A639-3ED883950734}" name="累計股數" dataDxfId="34">
      <calculatedColumnFormula>ROUNDDOWN(H13*(1+台積電_4[[#This Row],[股票股利]]/10),0)+台積電_4[[#This Row],[配息再投入
股數]]</calculatedColumnFormula>
    </tableColumn>
    <tableColumn id="10" xr3:uid="{1E75CB65-1C25-452F-929A-9A002D65B913}" name="實領配息" dataDxfId="33">
      <calculatedColumnFormula>台積電_4[[#This Row],[現金
股利]]*H13</calculatedColumnFormula>
    </tableColumn>
    <tableColumn id="11" xr3:uid="{B3B9477E-2BA0-4281-B7E6-BD32D5D6485A}" name="配息再投入_x000a_股數" dataDxfId="32">
      <calculatedColumnFormula>IF(ISNUMBER(台積電_4[[#This Row],[實領配息]]),台積電_4[[#This Row],[實領配息]]/台積電_4[[#This Row],[除息
參考價]],0)</calculatedColumnFormula>
    </tableColumn>
    <tableColumn id="5" xr3:uid="{8E82E510-4BF3-48A6-B95A-AFCC86CF2313}" name="總價值" dataDxfId="31">
      <calculatedColumnFormula>台積電_4[[#This Row],[累計股數]]*台積電_4[[#This Row],[除息
參考價]]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B1D42BB-8B48-4B9B-9BF8-97D47AFBA070}" name="表格4_5" displayName="表格4_5" ref="D2:I4" totalsRowShown="0" headerRowDxfId="30" dataDxfId="29">
  <autoFilter ref="D2:I4" xr:uid="{E57B58B3-5D6C-4037-9063-F6057D88FF4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ABE6F74-693D-40C3-B2DC-B08254D861AB}" name="項目" dataDxfId="28"/>
    <tableColumn id="2" xr3:uid="{D1E1A520-EA8A-4453-8CD8-302EB4AFAA53}" name="日期" dataDxfId="27"/>
    <tableColumn id="3" xr3:uid="{10DB8282-2806-4B2C-874C-A74239B510A5}" name="股價" dataDxfId="26"/>
    <tableColumn id="6" xr3:uid="{2EB8ED75-B96A-416D-A453-13153CA28D0F}" name="累積股數" dataDxfId="25"/>
    <tableColumn id="4" xr3:uid="{A212E5FE-B469-49A6-B627-30E38F720070}" name="價值" dataDxfId="24">
      <calculatedColumnFormula>表格4_5[[#This Row],[股價]]*表格4_5[[#This Row],[累積股數]]</calculatedColumnFormula>
    </tableColumn>
    <tableColumn id="5" xr3:uid="{50813F39-6465-4194-AE10-10DA03525920}" name="現金流" dataDxfId="23">
      <calculatedColumnFormula>F3*H11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D3B9BD-4028-44F0-A673-F4AAE0379038}" name="表格4" displayName="表格4" ref="B2:F4" totalsRowShown="0" headerRowDxfId="22" dataDxfId="21">
  <autoFilter ref="B2:F4" xr:uid="{E57B58B3-5D6C-4037-9063-F6057D88FF4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1D1B196-4464-49A4-8885-89CBBE7619F1}" name="項目" dataDxfId="20"/>
    <tableColumn id="2" xr3:uid="{7321DA29-9E19-446F-8FB1-166DDF9CC2A4}" name="日期" dataDxfId="19"/>
    <tableColumn id="3" xr3:uid="{17C8C84F-F345-4D0A-8A8A-4AAD7189510F}" name="股價" dataDxfId="18"/>
    <tableColumn id="4" xr3:uid="{73FB2BB4-93FD-483F-AFC1-D1E0A5F2BD65}" name="價值" dataDxfId="17">
      <calculatedColumnFormula>O15*436</calculatedColumnFormula>
    </tableColumn>
    <tableColumn id="5" xr3:uid="{D98D41F8-E58A-4FD2-B1DE-5713465B606E}" name="現金流" dataDxfId="16">
      <calculatedColumnFormula>D3*O15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D1701B0-0FA7-4E65-BA3C-742B806238C8}" name="台積電_46" displayName="台積電_46" ref="I15:V45" totalsRowShown="0" headerRowDxfId="15" dataDxfId="14">
  <autoFilter ref="I15:V45" xr:uid="{250E78AB-4B13-40A7-8EEF-8521EC45C751}"/>
  <sortState xmlns:xlrd2="http://schemas.microsoft.com/office/spreadsheetml/2017/richdata2" ref="I16:V45">
    <sortCondition ref="I15:I45"/>
  </sortState>
  <tableColumns count="14">
    <tableColumn id="1" xr3:uid="{6E8787CA-64C8-4215-84B9-9B1FD1F9373A}" name="股利發放年度" dataDxfId="13"/>
    <tableColumn id="2" xr3:uid="{6A642C0E-890A-43C2-B43C-02AAE033D23F}" name="股利所屬期間" dataDxfId="12"/>
    <tableColumn id="3" xr3:uid="{638FCEE1-52E5-45FF-A967-2F9ADEF26560}" name="除權息交易日" dataDxfId="11"/>
    <tableColumn id="4" xr3:uid="{38FB098C-F05B-4DA9-A982-E0168D064883}" name="除息_x000a_參考價" dataDxfId="10"/>
    <tableColumn id="7" xr3:uid="{7CAF6556-AC0C-4830-9CC2-6E89D56F5C12}" name="現金_x000a_股利" dataDxfId="9"/>
    <tableColumn id="8" xr3:uid="{4DDD93D7-2B1B-48D2-A591-5968502601B7}" name="股票股利" dataDxfId="8"/>
    <tableColumn id="9" xr3:uid="{6C16A881-9108-4798-9754-4DA92D4C4538}" name="累計股數" dataDxfId="7"/>
    <tableColumn id="10" xr3:uid="{CB382CA7-4B26-4734-9441-6D09F326CAC5}" name="實領配息" dataDxfId="6"/>
    <tableColumn id="11" xr3:uid="{1044872D-F65A-4B62-ADB9-7CB55C0A2E98}" name="配息再投入_x000a_股數" dataDxfId="5"/>
    <tableColumn id="5" xr3:uid="{E7152B52-8D4B-478D-9941-9DB3C51BBB4F}" name="總價值" dataDxfId="4"/>
    <tableColumn id="13" xr3:uid="{23826950-270A-42E5-934B-467A51B6F3F5}" name="持有1年" dataDxfId="3" dataCellStyle="百分比"/>
    <tableColumn id="12" xr3:uid="{7B347377-7F1F-4C22-A9AC-C0D9998FC09D}" name="持有3年" dataDxfId="2" dataCellStyle="百分比"/>
    <tableColumn id="6" xr3:uid="{098A4397-941E-4C9F-ABC6-B031ABC4D61E}" name="持有5年" dataDxfId="1"/>
    <tableColumn id="14" xr3:uid="{60A9D236-5627-439B-BA85-E53BA1E4A0A2}" name="持有10年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7E482-F3FD-4601-BFF3-3D2180A8276F}">
  <dimension ref="A2:K46"/>
  <sheetViews>
    <sheetView showGridLines="0" tabSelected="1" zoomScale="115" zoomScaleNormal="68" workbookViewId="0">
      <selection activeCell="P22" sqref="P22"/>
    </sheetView>
  </sheetViews>
  <sheetFormatPr baseColWidth="10" defaultColWidth="8.83203125" defaultRowHeight="18"/>
  <cols>
    <col min="1" max="1" width="9.5" style="2" bestFit="1" customWidth="1"/>
    <col min="2" max="2" width="9.5" style="2" customWidth="1"/>
    <col min="3" max="3" width="10.5" style="2" customWidth="1"/>
    <col min="4" max="4" width="14.1640625" style="2" customWidth="1"/>
    <col min="5" max="5" width="12" style="2" customWidth="1"/>
    <col min="6" max="6" width="9.1640625" style="2" customWidth="1"/>
    <col min="7" max="7" width="9.5" style="2" customWidth="1"/>
    <col min="8" max="8" width="14.1640625" style="2" customWidth="1"/>
    <col min="9" max="9" width="13.5" style="2" bestFit="1" customWidth="1"/>
    <col min="10" max="10" width="12" style="2" customWidth="1"/>
    <col min="11" max="11" width="13.5" style="2" customWidth="1"/>
    <col min="12" max="12" width="9.33203125" style="2" customWidth="1"/>
    <col min="13" max="13" width="12" style="2" customWidth="1"/>
    <col min="14" max="15" width="8.83203125" style="2" customWidth="1"/>
    <col min="16" max="16384" width="8.83203125" style="2"/>
  </cols>
  <sheetData>
    <row r="2" spans="1:11">
      <c r="A2" s="1"/>
      <c r="D2" s="1" t="s">
        <v>0</v>
      </c>
      <c r="E2" s="1" t="s">
        <v>1</v>
      </c>
      <c r="F2" s="1" t="s">
        <v>2</v>
      </c>
      <c r="G2" s="1" t="s">
        <v>60</v>
      </c>
      <c r="H2" s="1" t="s">
        <v>3</v>
      </c>
      <c r="I2" s="1" t="s">
        <v>4</v>
      </c>
    </row>
    <row r="3" spans="1:11">
      <c r="A3" s="1"/>
      <c r="B3" s="1"/>
      <c r="D3" s="2" t="s">
        <v>5</v>
      </c>
      <c r="E3" s="3">
        <v>34582</v>
      </c>
      <c r="F3" s="1">
        <v>96</v>
      </c>
      <c r="G3" s="1">
        <v>1000</v>
      </c>
      <c r="H3" s="4">
        <f>表格4_5[[#This Row],[股價]]*表格4_5[[#This Row],[累積股數]]</f>
        <v>96000</v>
      </c>
      <c r="I3" s="4">
        <f>-表格4_5[[#This Row],[價值]]</f>
        <v>-96000</v>
      </c>
    </row>
    <row r="4" spans="1:11">
      <c r="B4" s="1"/>
      <c r="D4" s="2" t="s">
        <v>6</v>
      </c>
      <c r="E4" s="3">
        <v>44517</v>
      </c>
      <c r="F4" s="1">
        <v>611</v>
      </c>
      <c r="G4" s="13">
        <f>INDEX(台積電_4[累計股數],1)</f>
        <v>41867.759478566863</v>
      </c>
      <c r="H4" s="4">
        <f>表格4_5[[#This Row],[股價]]*表格4_5[[#This Row],[累積股數]]</f>
        <v>25581201.041404352</v>
      </c>
      <c r="I4" s="4">
        <f>表格4_5[[#This Row],[價值]]</f>
        <v>25581201.041404352</v>
      </c>
    </row>
    <row r="5" spans="1:11">
      <c r="A5" s="1"/>
    </row>
    <row r="6" spans="1:11">
      <c r="D6" s="2" t="s">
        <v>53</v>
      </c>
      <c r="E6" s="4">
        <f>H4-H3</f>
        <v>25485201.041404352</v>
      </c>
    </row>
    <row r="7" spans="1:11">
      <c r="D7" s="2" t="s">
        <v>7</v>
      </c>
      <c r="E7" s="5">
        <f>H4/H3-1</f>
        <v>265.47084418129532</v>
      </c>
    </row>
    <row r="8" spans="1:11">
      <c r="D8" s="2" t="s">
        <v>8</v>
      </c>
      <c r="E8" s="6">
        <f>XIRR(表格4_5[現金流],表格4_5[日期])</f>
        <v>0.22776561379432683</v>
      </c>
    </row>
    <row r="9" spans="1:11">
      <c r="D9" s="2" t="s">
        <v>9</v>
      </c>
      <c r="E9" s="9">
        <f>(E4-E3)/365</f>
        <v>27.219178082191782</v>
      </c>
    </row>
    <row r="11" spans="1:11" ht="38">
      <c r="B11" s="11" t="s">
        <v>10</v>
      </c>
      <c r="C11" s="11" t="s">
        <v>11</v>
      </c>
      <c r="D11" s="11" t="s">
        <v>43</v>
      </c>
      <c r="E11" s="11" t="s">
        <v>51</v>
      </c>
      <c r="F11" s="11" t="s">
        <v>52</v>
      </c>
      <c r="G11" s="1" t="s">
        <v>12</v>
      </c>
      <c r="H11" s="1" t="s">
        <v>45</v>
      </c>
      <c r="I11" s="1" t="s">
        <v>13</v>
      </c>
      <c r="J11" s="11" t="s">
        <v>44</v>
      </c>
      <c r="K11" s="1" t="s">
        <v>46</v>
      </c>
    </row>
    <row r="12" spans="1:11">
      <c r="B12" s="1">
        <f>YEAR(台積電_4[[#This Row],[除權息交易日]])</f>
        <v>2021</v>
      </c>
      <c r="C12" s="1" t="s">
        <v>62</v>
      </c>
      <c r="D12" s="12">
        <v>44455</v>
      </c>
      <c r="E12" s="2">
        <v>604</v>
      </c>
      <c r="F12" s="2">
        <v>2.75</v>
      </c>
      <c r="G12" s="2">
        <v>0</v>
      </c>
      <c r="H12" s="4">
        <f>ROUNDDOWN(H13*(1+台積電_4[[#This Row],[股票股利]]/10),0)+台積電_4[[#This Row],[配息再投入
股數]]</f>
        <v>41867.759478566863</v>
      </c>
      <c r="I12" s="4">
        <f>台積電_4[[#This Row],[現金
股利]]*H13</f>
        <v>114614.72505438294</v>
      </c>
      <c r="J12" s="4">
        <f>IF(ISNUMBER(台積電_4[[#This Row],[實領配息]]),台積電_4[[#This Row],[實領配息]]/台積電_4[[#This Row],[除息
參考價]],0)</f>
        <v>189.75947856685917</v>
      </c>
      <c r="K12" s="4">
        <f>台積電_4[[#This Row],[累計股數]]*台積電_4[[#This Row],[除息
參考價]]</f>
        <v>25288126.725054383</v>
      </c>
    </row>
    <row r="13" spans="1:11">
      <c r="B13" s="1">
        <f>YEAR(台積電_4[[#This Row],[除權息交易日]])</f>
        <v>2021</v>
      </c>
      <c r="C13" s="1" t="s">
        <v>61</v>
      </c>
      <c r="D13" s="12">
        <v>44364</v>
      </c>
      <c r="E13" s="2">
        <v>603</v>
      </c>
      <c r="F13" s="2">
        <v>2.5</v>
      </c>
      <c r="G13" s="2">
        <v>0</v>
      </c>
      <c r="H13" s="4">
        <f>ROUNDDOWN(H14*(1+台積電_4[[#This Row],[股票股利]]/10),0)+台積電_4[[#This Row],[配息再投入
股數]]</f>
        <v>41678.081837957434</v>
      </c>
      <c r="I13" s="4">
        <f>台積電_4[[#This Row],[現金
股利]]*H14</f>
        <v>103765.34828833191</v>
      </c>
      <c r="J13" s="4">
        <f>IF(ISNUMBER(台積電_4[[#This Row],[實領配息]]),台積電_4[[#This Row],[實領配息]]/台積電_4[[#This Row],[除息
參考價]],0)</f>
        <v>172.0818379574327</v>
      </c>
      <c r="K13" s="4">
        <f>台積電_4[[#This Row],[累計股數]]*台積電_4[[#This Row],[除息
參考價]]</f>
        <v>25131883.348288331</v>
      </c>
    </row>
    <row r="14" spans="1:11">
      <c r="B14" s="1">
        <f>YEAR(台積電_4[[#This Row],[除權息交易日]])</f>
        <v>2021</v>
      </c>
      <c r="C14" s="1" t="s">
        <v>58</v>
      </c>
      <c r="D14" s="12">
        <v>44272</v>
      </c>
      <c r="E14" s="2">
        <v>611</v>
      </c>
      <c r="F14" s="2">
        <v>2.5</v>
      </c>
      <c r="G14" s="2">
        <v>0</v>
      </c>
      <c r="H14" s="4">
        <f>ROUNDDOWN(H15*(1+台積電_4[[#This Row],[股票股利]]/10),0)+台積電_4[[#This Row],[配息再投入
股數]]</f>
        <v>41506.139315332766</v>
      </c>
      <c r="I14" s="4">
        <f>台積電_4[[#This Row],[現金
股利]]*H15</f>
        <v>103344.12166831957</v>
      </c>
      <c r="J14" s="4">
        <f>IF(ISNUMBER(台積電_4[[#This Row],[實領配息]]),台積電_4[[#This Row],[實領配息]]/台積電_4[[#This Row],[除息
參考價]],0)</f>
        <v>169.13931533276525</v>
      </c>
      <c r="K14" s="4">
        <f>台積電_4[[#This Row],[累計股數]]*台積電_4[[#This Row],[除息
參考價]]</f>
        <v>25360251.12166832</v>
      </c>
    </row>
    <row r="15" spans="1:11">
      <c r="B15" s="1">
        <f>YEAR(台積電_4[[#This Row],[除權息交易日]])</f>
        <v>2020</v>
      </c>
      <c r="C15" s="1" t="s">
        <v>59</v>
      </c>
      <c r="D15" s="12">
        <v>44182</v>
      </c>
      <c r="E15" s="2">
        <v>510</v>
      </c>
      <c r="F15" s="2">
        <v>2.5</v>
      </c>
      <c r="G15" s="2">
        <v>0</v>
      </c>
      <c r="H15" s="4">
        <f>ROUNDDOWN(H16*(1+台積電_4[[#This Row],[股票股利]]/10),0)+台積電_4[[#This Row],[配息再投入
股數]]</f>
        <v>41337.648667327827</v>
      </c>
      <c r="I15" s="4">
        <f>台積電_4[[#This Row],[現金
股利]]*H16</f>
        <v>102840.82033719002</v>
      </c>
      <c r="J15" s="4">
        <f>IF(ISNUMBER(台積電_4[[#This Row],[實領配息]]),台積電_4[[#This Row],[實領配息]]/台積電_4[[#This Row],[除息
參考價]],0)</f>
        <v>201.64866732782357</v>
      </c>
      <c r="K15" s="4">
        <f>台積電_4[[#This Row],[累計股數]]*台積電_4[[#This Row],[除息
參考價]]</f>
        <v>21082200.820337191</v>
      </c>
    </row>
    <row r="16" spans="1:11">
      <c r="B16" s="1">
        <f>YEAR(台積電_4[[#This Row],[除權息交易日]])</f>
        <v>2020</v>
      </c>
      <c r="C16" s="1" t="s">
        <v>57</v>
      </c>
      <c r="D16" s="12">
        <v>44091</v>
      </c>
      <c r="E16" s="2">
        <v>458</v>
      </c>
      <c r="F16" s="2">
        <v>2.5</v>
      </c>
      <c r="G16" s="2">
        <v>0</v>
      </c>
      <c r="H16" s="4">
        <f>ROUNDDOWN(H17*(1+台積電_4[[#This Row],[股票股利]]/10),0)+台積電_4[[#This Row],[配息再投入
股數]]</f>
        <v>41136.328134876007</v>
      </c>
      <c r="I16" s="4">
        <f>台積電_4[[#This Row],[現金
股利]]*H17</f>
        <v>102284.28577321256</v>
      </c>
      <c r="J16" s="4">
        <f>IF(ISNUMBER(台積電_4[[#This Row],[實領配息]]),台積電_4[[#This Row],[實領配息]]/台積電_4[[#This Row],[除息
參考價]],0)</f>
        <v>223.32813487600995</v>
      </c>
      <c r="K16" s="4">
        <f>台積電_4[[#This Row],[累計股數]]*台積電_4[[#This Row],[除息
參考價]]</f>
        <v>18840438.28577321</v>
      </c>
    </row>
    <row r="17" spans="2:11">
      <c r="B17" s="1">
        <f>YEAR(台積電_4[[#This Row],[除權息交易日]])</f>
        <v>2020</v>
      </c>
      <c r="C17" s="1" t="s">
        <v>14</v>
      </c>
      <c r="D17" s="12">
        <v>44000</v>
      </c>
      <c r="E17" s="2">
        <v>312.5</v>
      </c>
      <c r="F17" s="2">
        <v>2.5</v>
      </c>
      <c r="G17" s="2">
        <v>0</v>
      </c>
      <c r="H17" s="4">
        <f>ROUNDDOWN(H18*(1+台積電_4[[#This Row],[股票股利]]/10),0)+台積電_4[[#This Row],[配息再投入
股數]]</f>
        <v>40913.714309285024</v>
      </c>
      <c r="I17" s="4">
        <f>台積電_4[[#This Row],[現金
股利]]*H18</f>
        <v>101473.22165157029</v>
      </c>
      <c r="J17" s="4">
        <f>IF(ISNUMBER(台積電_4[[#This Row],[實領配息]]),台積電_4[[#This Row],[實領配息]]/台積電_4[[#This Row],[除息
參考價]],0)</f>
        <v>324.71430928502491</v>
      </c>
      <c r="K17" s="4">
        <f>台積電_4[[#This Row],[累計股數]]*台積電_4[[#This Row],[除息
參考價]]</f>
        <v>12785535.721651569</v>
      </c>
    </row>
    <row r="18" spans="2:11">
      <c r="B18" s="1">
        <f>YEAR(台積電_4[[#This Row],[除權息交易日]])</f>
        <v>2020</v>
      </c>
      <c r="C18" s="1" t="s">
        <v>56</v>
      </c>
      <c r="D18" s="12">
        <v>43909</v>
      </c>
      <c r="E18" s="2">
        <v>257.5</v>
      </c>
      <c r="F18" s="2">
        <v>2.5</v>
      </c>
      <c r="G18" s="2">
        <v>0</v>
      </c>
      <c r="H18" s="4">
        <f>ROUNDDOWN(H19*(1+台積電_4[[#This Row],[股票股利]]/10),0)+台積電_4[[#This Row],[配息再投入
股數]]</f>
        <v>40589.288660628117</v>
      </c>
      <c r="I18" s="4">
        <f>台積電_4[[#This Row],[現金
股利]]*H19</f>
        <v>100499.33011174077</v>
      </c>
      <c r="J18" s="4">
        <f>IF(ISNUMBER(台積電_4[[#This Row],[實領配息]]),台積電_4[[#This Row],[實領配息]]/台積電_4[[#This Row],[除息
參考價]],0)</f>
        <v>390.28866062811949</v>
      </c>
      <c r="K18" s="4">
        <f>台積電_4[[#This Row],[累計股數]]*台積電_4[[#This Row],[除息
參考價]]</f>
        <v>10451741.83011174</v>
      </c>
    </row>
    <row r="19" spans="2:11">
      <c r="B19" s="1">
        <f>YEAR(台積電_4[[#This Row],[除權息交易日]])</f>
        <v>2019</v>
      </c>
      <c r="C19" s="1" t="s">
        <v>55</v>
      </c>
      <c r="D19" s="12">
        <v>43818</v>
      </c>
      <c r="E19" s="2">
        <v>342</v>
      </c>
      <c r="F19" s="2">
        <v>2.5</v>
      </c>
      <c r="G19" s="2">
        <v>0</v>
      </c>
      <c r="H19" s="4">
        <f>ROUNDDOWN(H20*(1+台積電_4[[#This Row],[股票股利]]/10),0)+台積電_4[[#This Row],[配息再投入
股數]]</f>
        <v>40199.732044696306</v>
      </c>
      <c r="I19" s="4">
        <f>台積電_4[[#This Row],[現金
股利]]*H20</f>
        <v>99772.359286136634</v>
      </c>
      <c r="J19" s="4">
        <f>IF(ISNUMBER(台積電_4[[#This Row],[實領配息]]),台積電_4[[#This Row],[實領配息]]/台積電_4[[#This Row],[除息
參考價]],0)</f>
        <v>291.73204469630593</v>
      </c>
      <c r="K19" s="4">
        <f>台積電_4[[#This Row],[累計股數]]*台積電_4[[#This Row],[除息
參考價]]</f>
        <v>13748308.359286137</v>
      </c>
    </row>
    <row r="20" spans="2:11">
      <c r="B20" s="1">
        <f>YEAR(台積電_4[[#This Row],[除權息交易日]])</f>
        <v>2019</v>
      </c>
      <c r="C20" s="1" t="s">
        <v>54</v>
      </c>
      <c r="D20" s="12">
        <v>43727</v>
      </c>
      <c r="E20" s="2">
        <v>265</v>
      </c>
      <c r="F20" s="2">
        <v>2</v>
      </c>
      <c r="G20" s="2">
        <v>0</v>
      </c>
      <c r="H20" s="4">
        <f>ROUNDDOWN(H21*(1+台積電_4[[#This Row],[股票股利]]/10),0)+台積電_4[[#This Row],[配息再投入
股數]]</f>
        <v>39908.943714454654</v>
      </c>
      <c r="I20" s="4">
        <f>台積電_4[[#This Row],[現金
股利]]*H21</f>
        <v>79220.084330483922</v>
      </c>
      <c r="J20" s="4">
        <f>IF(ISNUMBER(台積電_4[[#This Row],[實領配息]]),台積電_4[[#This Row],[實領配息]]/台積電_4[[#This Row],[除息
參考價]],0)</f>
        <v>298.94371445465629</v>
      </c>
      <c r="K20" s="4">
        <f>台積電_4[[#This Row],[累計股數]]*台積電_4[[#This Row],[除息
參考價]]</f>
        <v>10575870.084330482</v>
      </c>
    </row>
    <row r="21" spans="2:11">
      <c r="B21" s="1">
        <f>YEAR(台積電_4[[#This Row],[除權息交易日]])</f>
        <v>2019</v>
      </c>
      <c r="C21" s="1" t="s">
        <v>18</v>
      </c>
      <c r="D21" s="12">
        <v>43640</v>
      </c>
      <c r="E21" s="2">
        <v>240.5</v>
      </c>
      <c r="F21" s="2">
        <v>8</v>
      </c>
      <c r="G21" s="2">
        <v>0</v>
      </c>
      <c r="H21" s="4">
        <f>ROUNDDOWN(H22*(1+台積電_4[[#This Row],[股票股利]]/10),0)+J22</f>
        <v>39610.042165241961</v>
      </c>
      <c r="I21" s="4">
        <f>台積電_4[[#This Row],[現金
股利]]*H22</f>
        <v>306075.17004563572</v>
      </c>
      <c r="J21" s="4">
        <f>IF(ISNUMBER(台積電_4[[#This Row],[實領配息]]),台積電_4[[#This Row],[實領配息]]/台積電_4[[#This Row],[除息
參考價]],0)</f>
        <v>1272.6618297115831</v>
      </c>
      <c r="K21" s="4">
        <f>台積電_4[[#This Row],[累計股數]]*台積電_4[[#This Row],[除息
參考價]]</f>
        <v>9526215.1407406908</v>
      </c>
    </row>
    <row r="22" spans="2:11">
      <c r="B22" s="1">
        <f>YEAR(台積電_4[[#This Row],[除權息交易日]])</f>
        <v>2018</v>
      </c>
      <c r="C22" s="1" t="s">
        <v>19</v>
      </c>
      <c r="D22" s="12">
        <v>43276</v>
      </c>
      <c r="E22" s="2">
        <v>219.5</v>
      </c>
      <c r="F22" s="2">
        <v>8</v>
      </c>
      <c r="G22" s="2">
        <v>0</v>
      </c>
      <c r="H22" s="4">
        <f>ROUNDDOWN(H23*(1+台積電_4[[#This Row],[股票股利]]/10),0)+J23</f>
        <v>38259.396255704465</v>
      </c>
      <c r="I22" s="4">
        <f>台積電_4[[#This Row],[現金
股利]]*H23</f>
        <v>296553.75527061115</v>
      </c>
      <c r="J22" s="4">
        <f>IF(ISNUMBER(台積電_4[[#This Row],[實領配息]]),台積電_4[[#This Row],[實領配息]]/台積電_4[[#This Row],[除息
參考價]],0)</f>
        <v>1351.0421652419643</v>
      </c>
      <c r="K22" s="4">
        <f>台積電_4[[#This Row],[累計股數]]*台積電_4[[#This Row],[除息
參考價]]</f>
        <v>8397937.4781271294</v>
      </c>
    </row>
    <row r="23" spans="2:11">
      <c r="B23" s="1">
        <f>YEAR(台積電_4[[#This Row],[除權息交易日]])</f>
        <v>2017</v>
      </c>
      <c r="C23" s="1" t="s">
        <v>20</v>
      </c>
      <c r="D23" s="12">
        <v>42912</v>
      </c>
      <c r="E23" s="2">
        <v>210</v>
      </c>
      <c r="F23" s="2">
        <v>7</v>
      </c>
      <c r="G23" s="2">
        <v>0</v>
      </c>
      <c r="H23" s="4">
        <f>ROUNDDOWN(H24*(1+台積電_4[[#This Row],[股票股利]]/10),0)+J24</f>
        <v>37069.219408826393</v>
      </c>
      <c r="I23" s="4">
        <f>台積電_4[[#This Row],[現金
股利]]*H24</f>
        <v>249983.21369793758</v>
      </c>
      <c r="J23" s="4">
        <f>IF(ISNUMBER(台積電_4[[#This Row],[實領配息]]),台積電_4[[#This Row],[實領配息]]/台積電_4[[#This Row],[除息
參考價]],0)</f>
        <v>1190.3962557044647</v>
      </c>
      <c r="K23" s="4">
        <f>台積電_4[[#This Row],[累計股數]]*台積電_4[[#This Row],[除息
參考價]]</f>
        <v>7784536.0758535424</v>
      </c>
    </row>
    <row r="24" spans="2:11">
      <c r="B24" s="1">
        <f>YEAR(台積電_4[[#This Row],[除權息交易日]])</f>
        <v>2016</v>
      </c>
      <c r="C24" s="1" t="s">
        <v>21</v>
      </c>
      <c r="D24" s="12">
        <v>42548</v>
      </c>
      <c r="E24" s="2">
        <v>153</v>
      </c>
      <c r="F24" s="2">
        <v>6</v>
      </c>
      <c r="G24" s="2">
        <v>0</v>
      </c>
      <c r="H24" s="4">
        <f>ROUNDDOWN(H25*(1+台積電_4[[#This Row],[股票股利]]/10),0)+J25</f>
        <v>35711.88767113394</v>
      </c>
      <c r="I24" s="4">
        <f>台積電_4[[#This Row],[現金
股利]]*H25</f>
        <v>207807.56955043826</v>
      </c>
      <c r="J24" s="4">
        <f>IF(ISNUMBER(台積電_4[[#This Row],[實領配息]]),台積電_4[[#This Row],[實領配息]]/台積電_4[[#This Row],[除息
參考價]],0)</f>
        <v>1358.2194088263939</v>
      </c>
      <c r="K24" s="4">
        <f>台積電_4[[#This Row],[累計股數]]*台積電_4[[#This Row],[除息
參考價]]</f>
        <v>5463918.8136834931</v>
      </c>
    </row>
    <row r="25" spans="2:11">
      <c r="B25" s="1">
        <f>YEAR(台積電_4[[#This Row],[除權息交易日]])</f>
        <v>2015</v>
      </c>
      <c r="C25" s="1" t="s">
        <v>22</v>
      </c>
      <c r="D25" s="12">
        <v>42184</v>
      </c>
      <c r="E25" s="2">
        <v>141.5</v>
      </c>
      <c r="F25" s="2">
        <v>4.5</v>
      </c>
      <c r="G25" s="2">
        <v>0</v>
      </c>
      <c r="H25" s="4">
        <f>ROUNDDOWN(H26*(1+台積電_4[[#This Row],[股票股利]]/10),0)+J26</f>
        <v>34634.594925073041</v>
      </c>
      <c r="I25" s="4">
        <f>台積電_4[[#This Row],[現金
股利]]*H26</f>
        <v>152521.10546545213</v>
      </c>
      <c r="J25" s="4">
        <f>IF(ISNUMBER(台積電_4[[#This Row],[實領配息]]),台積電_4[[#This Row],[實領配息]]/台積電_4[[#This Row],[除息
參考價]],0)</f>
        <v>1077.8876711339374</v>
      </c>
      <c r="K25" s="4">
        <f>台積電_4[[#This Row],[累計股數]]*台積電_4[[#This Row],[除息
參考價]]</f>
        <v>4900795.1818978349</v>
      </c>
    </row>
    <row r="26" spans="2:11">
      <c r="B26" s="1">
        <f>YEAR(台積電_4[[#This Row],[除權息交易日]])</f>
        <v>2014</v>
      </c>
      <c r="C26" s="1" t="s">
        <v>23</v>
      </c>
      <c r="D26" s="12">
        <v>41834</v>
      </c>
      <c r="E26" s="2">
        <v>133.5</v>
      </c>
      <c r="F26" s="2">
        <v>3</v>
      </c>
      <c r="G26" s="2">
        <v>0</v>
      </c>
      <c r="H26" s="4">
        <f>ROUNDDOWN(H27*(1+台積電_4[[#This Row],[股票股利]]/10),0)+J27</f>
        <v>33893.578992322698</v>
      </c>
      <c r="I26" s="4">
        <f>台積電_4[[#This Row],[現金
股利]]*H27</f>
        <v>99002.922497250896</v>
      </c>
      <c r="J26" s="4">
        <f>IF(ISNUMBER(台積電_4[[#This Row],[實領配息]]),台積電_4[[#This Row],[實領配息]]/台積電_4[[#This Row],[除息
參考價]],0)</f>
        <v>741.59492507304037</v>
      </c>
      <c r="K26" s="4">
        <f>台積電_4[[#This Row],[累計股數]]*台積電_4[[#This Row],[除息
參考價]]</f>
        <v>4524792.7954750806</v>
      </c>
    </row>
    <row r="27" spans="2:11">
      <c r="B27" s="1">
        <f>YEAR(台積電_4[[#This Row],[除權息交易日]])</f>
        <v>2013</v>
      </c>
      <c r="C27" s="1" t="s">
        <v>24</v>
      </c>
      <c r="D27" s="12">
        <v>41458</v>
      </c>
      <c r="E27" s="2">
        <v>107</v>
      </c>
      <c r="F27" s="2">
        <v>3</v>
      </c>
      <c r="G27" s="2">
        <v>0</v>
      </c>
      <c r="H27" s="4">
        <f>ROUNDDOWN(H28*(1+台積電_4[[#This Row],[股票股利]]/10),0)+J28</f>
        <v>33000.974165750296</v>
      </c>
      <c r="I27" s="4">
        <f>台積電_4[[#This Row],[現金
股利]]*H28</f>
        <v>95612.952178528649</v>
      </c>
      <c r="J27" s="4">
        <f>IF(ISNUMBER(台積電_4[[#This Row],[實領配息]]),台積電_4[[#This Row],[實領配息]]/台積電_4[[#This Row],[除息
參考價]],0)</f>
        <v>893.57899232269767</v>
      </c>
      <c r="K27" s="4">
        <f>台積電_4[[#This Row],[累計股數]]*台積電_4[[#This Row],[除息
參考價]]</f>
        <v>3531104.2357352818</v>
      </c>
    </row>
    <row r="28" spans="2:11">
      <c r="B28" s="1">
        <f>YEAR(台積電_4[[#This Row],[除權息交易日]])</f>
        <v>2012</v>
      </c>
      <c r="C28" s="1" t="s">
        <v>25</v>
      </c>
      <c r="D28" s="12">
        <v>41094</v>
      </c>
      <c r="E28" s="2">
        <v>81.2</v>
      </c>
      <c r="F28" s="2">
        <v>3</v>
      </c>
      <c r="G28" s="2">
        <v>0</v>
      </c>
      <c r="H28" s="4">
        <f>ROUNDDOWN(H29*(1+台積電_4[[#This Row],[股票股利]]/10),0)+J29</f>
        <v>31870.984059509552</v>
      </c>
      <c r="I28" s="4">
        <f>台積電_4[[#This Row],[現金
股利]]*H29</f>
        <v>91835.102258924308</v>
      </c>
      <c r="J28" s="4">
        <f>IF(ISNUMBER(台積電_4[[#This Row],[實領配息]]),台積電_4[[#This Row],[實領配息]]/台積電_4[[#This Row],[除息
參考價]],0)</f>
        <v>1130.9741657502993</v>
      </c>
      <c r="K28" s="4">
        <f>台積電_4[[#This Row],[累計股數]]*台積電_4[[#This Row],[除息
參考價]]</f>
        <v>2587923.9056321755</v>
      </c>
    </row>
    <row r="29" spans="2:11">
      <c r="B29" s="1">
        <f>YEAR(台積電_4[[#This Row],[除權息交易日]])</f>
        <v>2011</v>
      </c>
      <c r="C29" s="1" t="s">
        <v>26</v>
      </c>
      <c r="D29" s="12">
        <v>40723</v>
      </c>
      <c r="E29" s="2">
        <v>69.5</v>
      </c>
      <c r="F29" s="2">
        <v>3</v>
      </c>
      <c r="G29" s="2">
        <v>0</v>
      </c>
      <c r="H29" s="4">
        <f>ROUNDDOWN(H30*(1+台積電_4[[#This Row],[股票股利]]/10),0)+J30</f>
        <v>30611.700752974768</v>
      </c>
      <c r="I29" s="4">
        <f>台積電_4[[#This Row],[現金
股利]]*H30</f>
        <v>87568.892135913862</v>
      </c>
      <c r="J29" s="4">
        <f>IF(ISNUMBER(台積電_4[[#This Row],[實領配息]]),台積電_4[[#This Row],[實領配息]]/台積電_4[[#This Row],[除息
參考價]],0)</f>
        <v>1259.984059509552</v>
      </c>
      <c r="K29" s="4">
        <f>台積電_4[[#This Row],[累計股數]]*台積電_4[[#This Row],[除息
參考價]]</f>
        <v>2127513.2023317465</v>
      </c>
    </row>
    <row r="30" spans="2:11">
      <c r="B30" s="1">
        <f>YEAR(台積電_4[[#This Row],[除權息交易日]])</f>
        <v>2010</v>
      </c>
      <c r="C30" s="1" t="s">
        <v>27</v>
      </c>
      <c r="D30" s="12">
        <v>40365</v>
      </c>
      <c r="E30" s="2">
        <v>58.4</v>
      </c>
      <c r="F30" s="2">
        <v>3</v>
      </c>
      <c r="G30" s="2">
        <v>0</v>
      </c>
      <c r="H30" s="4">
        <f>ROUNDDOWN(H31*(1+台積電_4[[#This Row],[股票股利]]/10),0)+J31</f>
        <v>29189.630711971287</v>
      </c>
      <c r="I30" s="4">
        <f>台積電_4[[#This Row],[現金
股利]]*H31</f>
        <v>83085.723973726534</v>
      </c>
      <c r="J30" s="4">
        <f>IF(ISNUMBER(台積電_4[[#This Row],[實領配息]]),台積電_4[[#This Row],[實領配息]]/台積電_4[[#This Row],[除息
參考價]],0)</f>
        <v>1422.7007529747696</v>
      </c>
      <c r="K30" s="4">
        <f>台積電_4[[#This Row],[累計股數]]*台積電_4[[#This Row],[除息
參考價]]</f>
        <v>1704674.4335791231</v>
      </c>
    </row>
    <row r="31" spans="2:11">
      <c r="B31" s="1">
        <f>YEAR(台積電_4[[#This Row],[除權息交易日]])</f>
        <v>2009</v>
      </c>
      <c r="C31" s="1" t="s">
        <v>28</v>
      </c>
      <c r="D31" s="12">
        <v>40009</v>
      </c>
      <c r="E31" s="2">
        <v>52.5</v>
      </c>
      <c r="F31" s="2">
        <v>3</v>
      </c>
      <c r="G31" s="2">
        <v>0.05</v>
      </c>
      <c r="H31" s="4">
        <f>ROUNDDOWN(H32*(1+台積電_4[[#This Row],[股票股利]]/10),0)+J32</f>
        <v>27695.241324575509</v>
      </c>
      <c r="I31" s="4">
        <f>台積電_4[[#This Row],[現金
股利]]*H32</f>
        <v>78468.112378492573</v>
      </c>
      <c r="J31" s="4">
        <f>IF(ISNUMBER(台積電_4[[#This Row],[實領配息]]),台積電_4[[#This Row],[實領配息]]/台積電_4[[#This Row],[除息
參考價]],0)</f>
        <v>1494.6307119712872</v>
      </c>
      <c r="K31" s="4">
        <f>台積電_4[[#This Row],[累計股數]]*台積電_4[[#This Row],[除息
參考價]]</f>
        <v>1454000.1695402141</v>
      </c>
    </row>
    <row r="32" spans="2:11">
      <c r="B32" s="1">
        <f>YEAR(台積電_4[[#This Row],[除權息交易日]])</f>
        <v>2008</v>
      </c>
      <c r="C32" s="1" t="s">
        <v>29</v>
      </c>
      <c r="D32" s="12">
        <v>39645</v>
      </c>
      <c r="E32" s="2">
        <v>53.6</v>
      </c>
      <c r="F32" s="2">
        <v>3.03</v>
      </c>
      <c r="G32" s="2">
        <v>0.05</v>
      </c>
      <c r="H32" s="4">
        <f>ROUNDDOWN(H33*(1+台積電_4[[#This Row],[股票股利]]/10),0)+J33</f>
        <v>26156.037459497522</v>
      </c>
      <c r="I32" s="4">
        <f>台積電_4[[#This Row],[現金
股利]]*H33</f>
        <v>75535.334997247235</v>
      </c>
      <c r="J32" s="4">
        <f>IF(ISNUMBER(台積電_4[[#This Row],[實領配息]]),台積電_4[[#This Row],[實領配息]]/台積電_4[[#This Row],[除息
參考價]],0)</f>
        <v>1409.2413245755081</v>
      </c>
      <c r="K32" s="4">
        <f>台積電_4[[#This Row],[累計股數]]*台積電_4[[#This Row],[除息
參考價]]</f>
        <v>1401963.6078290672</v>
      </c>
    </row>
    <row r="33" spans="2:11">
      <c r="B33" s="1">
        <f>YEAR(台積電_4[[#This Row],[除權息交易日]])</f>
        <v>2007</v>
      </c>
      <c r="C33" s="1" t="s">
        <v>30</v>
      </c>
      <c r="D33" s="12">
        <v>39241</v>
      </c>
      <c r="E33" s="2">
        <v>64.7</v>
      </c>
      <c r="F33" s="2">
        <v>3</v>
      </c>
      <c r="G33" s="2">
        <v>0.05</v>
      </c>
      <c r="H33" s="4">
        <f>ROUNDDOWN(H34*(1+台積電_4[[#This Row],[股票股利]]/10),0)+J34</f>
        <v>24929.153464438034</v>
      </c>
      <c r="I33" s="4">
        <f>台積電_4[[#This Row],[現金
股利]]*H34</f>
        <v>71366.523629489602</v>
      </c>
      <c r="J33" s="4">
        <f>IF(ISNUMBER(台積電_4[[#This Row],[實領配息]]),台積電_4[[#This Row],[實領配息]]/台積電_4[[#This Row],[除息
參考價]],0)</f>
        <v>1103.0374594975208</v>
      </c>
      <c r="K33" s="4">
        <f>台積電_4[[#This Row],[累計股數]]*台積電_4[[#This Row],[除息
參考價]]</f>
        <v>1612916.2291491409</v>
      </c>
    </row>
    <row r="34" spans="2:11">
      <c r="B34" s="1">
        <f>YEAR(台積電_4[[#This Row],[除權息交易日]])</f>
        <v>2006</v>
      </c>
      <c r="C34" s="1" t="s">
        <v>31</v>
      </c>
      <c r="D34" s="12">
        <v>38888</v>
      </c>
      <c r="E34" s="2">
        <v>54.6</v>
      </c>
      <c r="F34" s="2">
        <v>2.5</v>
      </c>
      <c r="G34" s="2">
        <v>0.3</v>
      </c>
      <c r="H34" s="4">
        <f>ROUNDDOWN(H35*(1+台積電_4[[#This Row],[股票股利]]/10),0)+J35</f>
        <v>23788.841209829869</v>
      </c>
      <c r="I34" s="4">
        <f>台積電_4[[#This Row],[現金
股利]]*H35</f>
        <v>55809.579158316636</v>
      </c>
      <c r="J34" s="4">
        <f>IF(ISNUMBER(台積電_4[[#This Row],[實領配息]]),台積電_4[[#This Row],[實領配息]]/台積電_4[[#This Row],[除息
參考價]],0)</f>
        <v>1022.1534644380336</v>
      </c>
      <c r="K34" s="4">
        <f>台積電_4[[#This Row],[累計股數]]*台積電_4[[#This Row],[除息
參考價]]</f>
        <v>1298870.7300567108</v>
      </c>
    </row>
    <row r="35" spans="2:11">
      <c r="B35" s="1">
        <f>YEAR(台積電_4[[#This Row],[除權息交易日]])</f>
        <v>2005</v>
      </c>
      <c r="C35" s="1" t="s">
        <v>32</v>
      </c>
      <c r="D35" s="12">
        <v>38516</v>
      </c>
      <c r="E35" s="2">
        <v>52.9</v>
      </c>
      <c r="F35" s="2">
        <v>2</v>
      </c>
      <c r="G35" s="2">
        <v>0.5</v>
      </c>
      <c r="H35" s="4">
        <f>ROUNDDOWN(H36*(1+台積電_4[[#This Row],[股票股利]]/10),0)+J36</f>
        <v>22323.831663326655</v>
      </c>
      <c r="I35" s="4">
        <f>台積電_4[[#This Row],[現金
股利]]*H36</f>
        <v>42100</v>
      </c>
      <c r="J35" s="4">
        <f>IF(ISNUMBER(台積電_4[[#This Row],[實領配息]]),台積電_4[[#This Row],[實領配息]]/台積電_4[[#This Row],[除息
參考價]],0)</f>
        <v>795.84120982986769</v>
      </c>
      <c r="K35" s="4">
        <f>台積電_4[[#This Row],[累計股數]]*台積電_4[[#This Row],[除息
參考價]]</f>
        <v>1180930.69498998</v>
      </c>
    </row>
    <row r="36" spans="2:11">
      <c r="B36" s="1">
        <f>YEAR(台積電_4[[#This Row],[除權息交易日]])</f>
        <v>2004</v>
      </c>
      <c r="C36" s="1" t="s">
        <v>33</v>
      </c>
      <c r="D36" s="12">
        <v>38152</v>
      </c>
      <c r="E36" s="2">
        <f>50.5-0.6</f>
        <v>49.9</v>
      </c>
      <c r="F36" s="2">
        <v>0.6</v>
      </c>
      <c r="G36" s="2">
        <v>1.41</v>
      </c>
      <c r="H36" s="4">
        <f>ROUNDDOWN(H37*(1+台積電_4[[#This Row],[股票股利]]/10),0)+J37</f>
        <v>21050</v>
      </c>
      <c r="I36" s="4">
        <f>台積電_4[[#This Row],[現金
股利]]*H37</f>
        <v>11069.4</v>
      </c>
      <c r="J36" s="4">
        <f>IF(ISNUMBER(台積電_4[[#This Row],[實領配息]]),台積電_4[[#This Row],[實領配息]]/台積電_4[[#This Row],[除息
參考價]],0)</f>
        <v>221.83166332665331</v>
      </c>
      <c r="K36" s="4">
        <f>台積電_4[[#This Row],[累計股數]]*台積電_4[[#This Row],[除息
參考價]]</f>
        <v>1050395</v>
      </c>
    </row>
    <row r="37" spans="2:11">
      <c r="B37" s="1">
        <f>YEAR(台積電_4[[#This Row],[除權息交易日]])</f>
        <v>2003</v>
      </c>
      <c r="C37" s="1" t="s">
        <v>34</v>
      </c>
      <c r="D37" s="12">
        <v>37809</v>
      </c>
      <c r="E37" s="2">
        <v>57</v>
      </c>
      <c r="F37" s="2">
        <v>0</v>
      </c>
      <c r="G37" s="2">
        <v>0.8</v>
      </c>
      <c r="H37" s="4">
        <f>ROUNDDOWN(H38*(1+台積電_4[[#This Row],[股票股利]]/10),0)+J38</f>
        <v>18449</v>
      </c>
      <c r="I37" s="4">
        <f>台積電_4[[#This Row],[現金
股利]]*H38</f>
        <v>0</v>
      </c>
      <c r="J37" s="4">
        <f>IF(ISNUMBER(台積電_4[[#This Row],[實領配息]]),台積電_4[[#This Row],[實領配息]]/台積電_4[[#This Row],[除息
參考價]],0)</f>
        <v>0</v>
      </c>
      <c r="K37" s="4">
        <f>台積電_4[[#This Row],[累計股數]]*台積電_4[[#This Row],[除息
參考價]]</f>
        <v>1051593</v>
      </c>
    </row>
    <row r="38" spans="2:11">
      <c r="B38" s="1">
        <f>YEAR(台積電_4[[#This Row],[除權息交易日]])</f>
        <v>2002</v>
      </c>
      <c r="C38" s="1" t="s">
        <v>35</v>
      </c>
      <c r="D38" s="12">
        <v>37426</v>
      </c>
      <c r="E38" s="2">
        <v>68.290000000000006</v>
      </c>
      <c r="F38" s="2">
        <v>0</v>
      </c>
      <c r="G38" s="2">
        <v>1</v>
      </c>
      <c r="H38" s="4">
        <f>ROUNDDOWN(H39*(1+台積電_4[[#This Row],[股票股利]]/10),0)+J39</f>
        <v>17083</v>
      </c>
      <c r="I38" s="4">
        <f>台積電_4[[#This Row],[現金
股利]]*H39</f>
        <v>0</v>
      </c>
      <c r="J38" s="4">
        <f>IF(ISNUMBER(台積電_4[[#This Row],[實領配息]]),台積電_4[[#This Row],[實領配息]]/台積電_4[[#This Row],[除息
參考價]],0)</f>
        <v>0</v>
      </c>
      <c r="K38" s="4">
        <f>台積電_4[[#This Row],[累計股數]]*台積電_4[[#This Row],[除息
參考價]]</f>
        <v>1166598.07</v>
      </c>
    </row>
    <row r="39" spans="2:11">
      <c r="B39" s="1">
        <f>YEAR(台積電_4[[#This Row],[除權息交易日]])</f>
        <v>2001</v>
      </c>
      <c r="C39" s="1" t="s">
        <v>36</v>
      </c>
      <c r="D39" s="12">
        <v>37068</v>
      </c>
      <c r="E39" s="2">
        <v>59.5</v>
      </c>
      <c r="F39" s="2">
        <v>0</v>
      </c>
      <c r="G39" s="2">
        <v>4</v>
      </c>
      <c r="H39" s="4">
        <f>ROUNDDOWN(H40*(1+台積電_4[[#This Row],[股票股利]]/10),0)+J40</f>
        <v>15530</v>
      </c>
      <c r="I39" s="4">
        <f>台積電_4[[#This Row],[現金
股利]]*H40</f>
        <v>0</v>
      </c>
      <c r="J39" s="4">
        <f>IF(ISNUMBER(台積電_4[[#This Row],[實領配息]]),台積電_4[[#This Row],[實領配息]]/台積電_4[[#This Row],[除息
參考價]],0)</f>
        <v>0</v>
      </c>
      <c r="K39" s="4">
        <f>台積電_4[[#This Row],[累計股數]]*台積電_4[[#This Row],[除息
參考價]]</f>
        <v>924035</v>
      </c>
    </row>
    <row r="40" spans="2:11">
      <c r="B40" s="1">
        <f>YEAR(台積電_4[[#This Row],[除權息交易日]])</f>
        <v>2000</v>
      </c>
      <c r="C40" s="1" t="s">
        <v>37</v>
      </c>
      <c r="D40" s="12">
        <v>36661</v>
      </c>
      <c r="E40" s="2">
        <v>142.21</v>
      </c>
      <c r="F40" s="2">
        <v>0</v>
      </c>
      <c r="G40" s="2">
        <v>2.8</v>
      </c>
      <c r="H40" s="4">
        <f>ROUNDDOWN(H41*(1+台積電_4[[#This Row],[股票股利]]/10),0)+J41</f>
        <v>11093</v>
      </c>
      <c r="I40" s="4">
        <f>台積電_4[[#This Row],[現金
股利]]*H41</f>
        <v>0</v>
      </c>
      <c r="J40" s="4">
        <f>IF(ISNUMBER(台積電_4[[#This Row],[實領配息]]),台積電_4[[#This Row],[實領配息]]/台積電_4[[#This Row],[除息
參考價]],0)</f>
        <v>0</v>
      </c>
      <c r="K40" s="4">
        <f>台積電_4[[#This Row],[累計股數]]*台積電_4[[#This Row],[除息
參考價]]</f>
        <v>1577535.53</v>
      </c>
    </row>
    <row r="41" spans="2:11">
      <c r="B41" s="1">
        <f>YEAR(台積電_4[[#This Row],[除權息交易日]])</f>
        <v>1999</v>
      </c>
      <c r="C41" s="1" t="s">
        <v>38</v>
      </c>
      <c r="D41" s="12">
        <v>36326</v>
      </c>
      <c r="E41" s="2">
        <v>110.69</v>
      </c>
      <c r="F41" s="2">
        <v>0</v>
      </c>
      <c r="G41" s="2">
        <v>2.2999999999999998</v>
      </c>
      <c r="H41" s="4">
        <f>ROUNDDOWN(H42*(1+台積電_4[[#This Row],[股票股利]]/10),0)+J42</f>
        <v>8667</v>
      </c>
      <c r="I41" s="4">
        <f>台積電_4[[#This Row],[現金
股利]]*H42</f>
        <v>0</v>
      </c>
      <c r="J41" s="4">
        <f>IF(ISNUMBER(台積電_4[[#This Row],[實領配息]]),台積電_4[[#This Row],[實領配息]]/台積電_4[[#This Row],[除息
參考價]],0)</f>
        <v>0</v>
      </c>
      <c r="K41" s="4">
        <f>台積電_4[[#This Row],[累計股數]]*台積電_4[[#This Row],[除息
參考價]]</f>
        <v>959350.23</v>
      </c>
    </row>
    <row r="42" spans="2:11">
      <c r="B42" s="1">
        <f>YEAR(台積電_4[[#This Row],[除權息交易日]])</f>
        <v>1998</v>
      </c>
      <c r="C42" s="1" t="s">
        <v>39</v>
      </c>
      <c r="D42" s="12">
        <v>35961</v>
      </c>
      <c r="E42" s="2">
        <v>68.709999999999994</v>
      </c>
      <c r="F42" s="2">
        <v>0</v>
      </c>
      <c r="G42" s="2">
        <v>4.5</v>
      </c>
      <c r="H42" s="4">
        <f>ROUNDDOWN(H43*(1+台積電_4[[#This Row],[股票股利]]/10),0)+J43</f>
        <v>7047</v>
      </c>
      <c r="I42" s="4">
        <f>台積電_4[[#This Row],[現金
股利]]*H43</f>
        <v>0</v>
      </c>
      <c r="J42" s="4">
        <f>IF(ISNUMBER(台積電_4[[#This Row],[實領配息]]),台積電_4[[#This Row],[實領配息]]/台積電_4[[#This Row],[除息
參考價]],0)</f>
        <v>0</v>
      </c>
      <c r="K42" s="4">
        <f>台積電_4[[#This Row],[累計股數]]*台積電_4[[#This Row],[除息
參考價]]</f>
        <v>484199.36999999994</v>
      </c>
    </row>
    <row r="43" spans="2:11">
      <c r="B43" s="1">
        <f>YEAR(台積電_4[[#This Row],[除權息交易日]])</f>
        <v>1997</v>
      </c>
      <c r="C43" s="1" t="s">
        <v>40</v>
      </c>
      <c r="D43" s="12">
        <v>35593</v>
      </c>
      <c r="E43" s="2">
        <v>85.11</v>
      </c>
      <c r="F43" s="2">
        <v>0</v>
      </c>
      <c r="G43" s="2">
        <v>5</v>
      </c>
      <c r="H43" s="4">
        <f>ROUNDDOWN(H44*(1+台積電_4[[#This Row],[股票股利]]/10),0)+J44</f>
        <v>4860</v>
      </c>
      <c r="I43" s="4">
        <f>台積電_4[[#This Row],[現金
股利]]*H44</f>
        <v>0</v>
      </c>
      <c r="J43" s="4">
        <f>IF(ISNUMBER(台積電_4[[#This Row],[實領配息]]),台積電_4[[#This Row],[實領配息]]/台積電_4[[#This Row],[除息
參考價]],0)</f>
        <v>0</v>
      </c>
      <c r="K43" s="4">
        <f>台積電_4[[#This Row],[累計股數]]*台積電_4[[#This Row],[除息
參考價]]</f>
        <v>413634.6</v>
      </c>
    </row>
    <row r="44" spans="2:11">
      <c r="B44" s="1">
        <f>YEAR(台積電_4[[#This Row],[除權息交易日]])</f>
        <v>1996</v>
      </c>
      <c r="C44" s="1" t="s">
        <v>41</v>
      </c>
      <c r="D44" s="12">
        <v>35189</v>
      </c>
      <c r="E44" s="2">
        <v>56.89</v>
      </c>
      <c r="F44" s="2">
        <v>0</v>
      </c>
      <c r="G44" s="2">
        <v>8</v>
      </c>
      <c r="H44" s="4">
        <f>ROUNDDOWN(H45*(1+台積電_4[[#This Row],[股票股利]]/10),0)+J45</f>
        <v>3240</v>
      </c>
      <c r="I44" s="4">
        <f>台積電_4[[#This Row],[現金
股利]]*H45</f>
        <v>0</v>
      </c>
      <c r="J44" s="4">
        <f>IF(ISNUMBER(台積電_4[[#This Row],[實領配息]]),台積電_4[[#This Row],[實領配息]]/台積電_4[[#This Row],[除息
參考價]],0)</f>
        <v>0</v>
      </c>
      <c r="K44" s="4">
        <f>台積電_4[[#This Row],[累計股數]]*台積電_4[[#This Row],[除息
參考價]]</f>
        <v>184323.6</v>
      </c>
    </row>
    <row r="45" spans="2:11">
      <c r="B45" s="1">
        <f>YEAR(台積電_4[[#This Row],[除權息交易日]])</f>
        <v>1995</v>
      </c>
      <c r="C45" s="1" t="s">
        <v>42</v>
      </c>
      <c r="D45" s="12">
        <v>34865</v>
      </c>
      <c r="E45" s="2">
        <v>103.23</v>
      </c>
      <c r="F45" s="2">
        <v>0</v>
      </c>
      <c r="G45" s="2">
        <v>8</v>
      </c>
      <c r="H45" s="4">
        <f>ROUNDDOWN(H46*(1+台積電_4[[#This Row],[股票股利]]/10),0)+J46</f>
        <v>1800</v>
      </c>
      <c r="I45" s="4">
        <f>台積電_4[[#This Row],[現金
股利]]*H46</f>
        <v>0</v>
      </c>
      <c r="J45" s="4">
        <f>IF(ISNUMBER(台積電_4[[#This Row],[實領配息]]),台積電_4[[#This Row],[實領配息]]/台積電_4[[#This Row],[除息
參考價]],0)</f>
        <v>0</v>
      </c>
      <c r="K45" s="4">
        <f>台積電_4[[#This Row],[累計股數]]*台積電_4[[#This Row],[除息
參考價]]</f>
        <v>185814</v>
      </c>
    </row>
    <row r="46" spans="2:11">
      <c r="B46" s="1">
        <f>YEAR(台積電_4[[#This Row],[除權息交易日]])</f>
        <v>1900</v>
      </c>
      <c r="C46" s="1"/>
      <c r="D46" s="12"/>
      <c r="E46" s="2">
        <v>96</v>
      </c>
      <c r="H46" s="4">
        <v>1000</v>
      </c>
      <c r="I46" s="4"/>
      <c r="J46" s="4"/>
      <c r="K46" s="14">
        <f>台積電_4[[#This Row],[累計股數]]*台積電_4[[#This Row],[除息
參考價]]</f>
        <v>96000</v>
      </c>
    </row>
  </sheetData>
  <phoneticPr fontId="3" type="noConversion"/>
  <pageMargins left="0.7" right="0.7" top="0.75" bottom="0.75" header="0.3" footer="0.3"/>
  <ignoredErrors>
    <ignoredError sqref="H21:H46 I3:I4" calculatedColumn="1"/>
  </ignoredErrors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3A03C-6C1D-49AA-943F-AA9875A17B21}">
  <dimension ref="B2:V45"/>
  <sheetViews>
    <sheetView showGridLines="0" topLeftCell="B10" zoomScale="85" zoomScaleNormal="85" workbookViewId="0">
      <selection activeCell="R43" sqref="R43"/>
    </sheetView>
  </sheetViews>
  <sheetFormatPr baseColWidth="10" defaultColWidth="8.83203125" defaultRowHeight="18"/>
  <cols>
    <col min="1" max="1" width="8.83203125" style="2"/>
    <col min="2" max="2" width="13.83203125" style="2" bestFit="1" customWidth="1"/>
    <col min="3" max="3" width="14" style="2" customWidth="1"/>
    <col min="4" max="4" width="13" style="2" bestFit="1" customWidth="1"/>
    <col min="5" max="6" width="12.83203125" style="2" bestFit="1" customWidth="1"/>
    <col min="7" max="7" width="11.83203125" style="1" bestFit="1" customWidth="1"/>
    <col min="8" max="8" width="23.83203125" style="2" customWidth="1"/>
    <col min="9" max="9" width="9.5" style="2" bestFit="1" customWidth="1"/>
    <col min="10" max="10" width="10.5" style="2" hidden="1" customWidth="1"/>
    <col min="11" max="11" width="14.1640625" style="2" hidden="1" customWidth="1"/>
    <col min="12" max="12" width="11.33203125" style="2" customWidth="1"/>
    <col min="13" max="13" width="9.1640625" style="2" hidden="1" customWidth="1"/>
    <col min="14" max="14" width="9.5" style="2" hidden="1" customWidth="1"/>
    <col min="15" max="15" width="10.6640625" style="2" customWidth="1"/>
    <col min="16" max="16" width="11.83203125" style="2" hidden="1" customWidth="1"/>
    <col min="17" max="17" width="12" style="2" hidden="1" customWidth="1"/>
    <col min="18" max="18" width="13.5" style="2" bestFit="1" customWidth="1"/>
    <col min="19" max="19" width="9.33203125" style="2" customWidth="1"/>
    <col min="20" max="20" width="12" style="2" customWidth="1"/>
    <col min="21" max="22" width="8.83203125" style="2" customWidth="1"/>
    <col min="23" max="16384" width="8.83203125" style="2"/>
  </cols>
  <sheetData>
    <row r="2" spans="2:2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22">
      <c r="B3" s="2" t="s">
        <v>5</v>
      </c>
      <c r="C3" s="3">
        <v>34582</v>
      </c>
      <c r="D3" s="1">
        <v>96</v>
      </c>
      <c r="E3" s="4">
        <f>表格4[[#This Row],[股價]]*1000</f>
        <v>96000</v>
      </c>
      <c r="F3" s="4">
        <f>-E3</f>
        <v>-96000</v>
      </c>
      <c r="H3" s="1"/>
    </row>
    <row r="4" spans="2:22">
      <c r="B4" s="2" t="s">
        <v>6</v>
      </c>
      <c r="C4" s="3">
        <v>44137</v>
      </c>
      <c r="D4" s="1">
        <v>435.5</v>
      </c>
      <c r="E4" s="4">
        <f>O16*表格4[[#This Row],[股價]]</f>
        <v>435500</v>
      </c>
      <c r="F4" s="4">
        <f>表格4[[#This Row],[價值]]</f>
        <v>435500</v>
      </c>
      <c r="G4" s="2"/>
      <c r="H4" s="1"/>
    </row>
    <row r="5" spans="2:22">
      <c r="C5" s="3"/>
      <c r="E5" s="4"/>
      <c r="G5" s="4"/>
      <c r="H5" s="1"/>
    </row>
    <row r="6" spans="2:22">
      <c r="B6" s="2" t="s">
        <v>53</v>
      </c>
      <c r="C6" s="4">
        <f>E4-E3</f>
        <v>339500</v>
      </c>
      <c r="D6" s="3"/>
      <c r="G6" s="2"/>
    </row>
    <row r="7" spans="2:22">
      <c r="B7" s="2" t="s">
        <v>7</v>
      </c>
      <c r="C7" s="5">
        <f>E4/E3-1</f>
        <v>3.536458333333333</v>
      </c>
      <c r="D7" s="7"/>
      <c r="F7" s="6"/>
      <c r="G7" s="8"/>
    </row>
    <row r="8" spans="2:22">
      <c r="B8" s="2" t="s">
        <v>8</v>
      </c>
      <c r="C8" s="6">
        <f>(E4/E3)^(1/C9)-1</f>
        <v>5.9464765134485287E-2</v>
      </c>
      <c r="D8" s="7"/>
      <c r="F8" s="6"/>
      <c r="G8" s="8"/>
    </row>
    <row r="9" spans="2:22">
      <c r="B9" s="2" t="s">
        <v>9</v>
      </c>
      <c r="C9" s="9">
        <f>(C4-C3)/365</f>
        <v>26.17808219178082</v>
      </c>
      <c r="D9" s="10"/>
    </row>
    <row r="15" spans="2:22" ht="38">
      <c r="I15" s="11" t="s">
        <v>10</v>
      </c>
      <c r="J15" s="11" t="s">
        <v>11</v>
      </c>
      <c r="K15" s="11" t="s">
        <v>43</v>
      </c>
      <c r="L15" s="11" t="s">
        <v>51</v>
      </c>
      <c r="M15" s="11" t="s">
        <v>52</v>
      </c>
      <c r="N15" s="1" t="s">
        <v>12</v>
      </c>
      <c r="O15" s="1" t="s">
        <v>45</v>
      </c>
      <c r="P15" s="1" t="s">
        <v>13</v>
      </c>
      <c r="Q15" s="11" t="s">
        <v>44</v>
      </c>
      <c r="R15" s="1" t="s">
        <v>46</v>
      </c>
      <c r="S15" s="1" t="s">
        <v>48</v>
      </c>
      <c r="T15" s="1" t="s">
        <v>49</v>
      </c>
      <c r="U15" s="1" t="s">
        <v>47</v>
      </c>
      <c r="V15" s="1" t="s">
        <v>50</v>
      </c>
    </row>
    <row r="16" spans="2:22">
      <c r="I16" s="1">
        <v>1994</v>
      </c>
      <c r="J16" s="1"/>
      <c r="K16" s="1"/>
      <c r="L16" s="2">
        <v>96</v>
      </c>
      <c r="O16" s="4">
        <v>1000</v>
      </c>
      <c r="P16" s="4"/>
      <c r="Q16" s="4"/>
      <c r="R16" s="4">
        <v>96000</v>
      </c>
      <c r="S16" s="6"/>
      <c r="T16" s="6"/>
      <c r="U16" s="6"/>
      <c r="V16" s="4"/>
    </row>
    <row r="17" spans="9:22" hidden="1">
      <c r="I17" s="1">
        <v>2020</v>
      </c>
      <c r="J17" s="1" t="s">
        <v>15</v>
      </c>
      <c r="K17" s="12">
        <v>43909</v>
      </c>
      <c r="L17" s="2">
        <v>257.5</v>
      </c>
      <c r="M17" s="2">
        <v>2.5</v>
      </c>
      <c r="N17" s="2">
        <v>0</v>
      </c>
      <c r="O17" s="4">
        <v>41478.849867176257</v>
      </c>
      <c r="P17" s="4">
        <v>102952.35928613663</v>
      </c>
      <c r="Q17" s="4">
        <v>399.8149875189772</v>
      </c>
      <c r="R17" s="4">
        <v>10680803.840797886</v>
      </c>
      <c r="S17" s="6"/>
      <c r="T17" s="6">
        <v>3.8869950841486256E-2</v>
      </c>
      <c r="U17" s="6">
        <v>0.18741094725427421</v>
      </c>
      <c r="V17" s="4"/>
    </row>
    <row r="18" spans="9:22" hidden="1">
      <c r="I18" s="1">
        <v>2019</v>
      </c>
      <c r="J18" s="1" t="s">
        <v>16</v>
      </c>
      <c r="K18" s="12">
        <v>43818</v>
      </c>
      <c r="L18" s="2">
        <v>342</v>
      </c>
      <c r="M18" s="2">
        <v>2.5</v>
      </c>
      <c r="N18" s="2">
        <v>0</v>
      </c>
      <c r="O18" s="4">
        <v>41180.943714454654</v>
      </c>
      <c r="P18" s="4">
        <v>102206.65457427896</v>
      </c>
      <c r="Q18" s="4">
        <v>298.84986717625429</v>
      </c>
      <c r="R18" s="4">
        <v>14083882.750343492</v>
      </c>
      <c r="S18" s="6"/>
      <c r="T18" s="6">
        <v>0.18809158883817068</v>
      </c>
      <c r="U18" s="6">
        <v>0.31874969624888005</v>
      </c>
      <c r="V18" s="4"/>
    </row>
    <row r="19" spans="9:22" hidden="1">
      <c r="I19" s="1">
        <v>2019</v>
      </c>
      <c r="J19" s="1" t="s">
        <v>17</v>
      </c>
      <c r="K19" s="12">
        <v>43727</v>
      </c>
      <c r="L19" s="2">
        <v>265</v>
      </c>
      <c r="M19" s="2">
        <v>2</v>
      </c>
      <c r="N19" s="2">
        <v>0</v>
      </c>
      <c r="O19" s="4">
        <v>40882.661829711586</v>
      </c>
      <c r="P19" s="4">
        <v>79220.084330483922</v>
      </c>
      <c r="Q19" s="4">
        <v>298.94371445465629</v>
      </c>
      <c r="R19" s="4">
        <v>10833905.384873571</v>
      </c>
      <c r="S19" s="6"/>
      <c r="T19" s="6">
        <v>0.11647953685691204</v>
      </c>
      <c r="U19" s="6">
        <v>0.33157829429811114</v>
      </c>
      <c r="V19" s="4"/>
    </row>
    <row r="20" spans="9:22">
      <c r="I20" s="1">
        <v>1995</v>
      </c>
      <c r="J20" s="1" t="s">
        <v>42</v>
      </c>
      <c r="K20" s="12">
        <v>34865</v>
      </c>
      <c r="L20" s="2">
        <v>103.23</v>
      </c>
      <c r="M20" s="2">
        <v>0</v>
      </c>
      <c r="N20" s="2">
        <v>8</v>
      </c>
      <c r="O20" s="4">
        <v>1800</v>
      </c>
      <c r="P20" s="4">
        <v>0</v>
      </c>
      <c r="Q20" s="4">
        <v>0</v>
      </c>
      <c r="R20" s="4">
        <v>185814</v>
      </c>
      <c r="S20" s="6">
        <v>0.93556250000000007</v>
      </c>
      <c r="T20" s="6"/>
      <c r="U20" s="6"/>
      <c r="V20" s="4"/>
    </row>
    <row r="21" spans="9:22">
      <c r="I21" s="1">
        <v>1996</v>
      </c>
      <c r="J21" s="1" t="s">
        <v>41</v>
      </c>
      <c r="K21" s="12">
        <v>35189</v>
      </c>
      <c r="L21" s="2">
        <v>56.89</v>
      </c>
      <c r="M21" s="2">
        <v>0</v>
      </c>
      <c r="N21" s="2">
        <v>8</v>
      </c>
      <c r="O21" s="4">
        <v>3240</v>
      </c>
      <c r="P21" s="4">
        <v>0</v>
      </c>
      <c r="Q21" s="4">
        <v>0</v>
      </c>
      <c r="R21" s="4">
        <v>184323.6</v>
      </c>
      <c r="S21" s="6">
        <v>-8.0209241499563655E-3</v>
      </c>
      <c r="T21" s="6"/>
      <c r="U21" s="6"/>
      <c r="V21" s="4"/>
    </row>
    <row r="22" spans="9:22">
      <c r="I22" s="1">
        <v>1997</v>
      </c>
      <c r="J22" s="1" t="s">
        <v>40</v>
      </c>
      <c r="K22" s="12">
        <v>35593</v>
      </c>
      <c r="L22" s="2">
        <v>85.11</v>
      </c>
      <c r="M22" s="2">
        <v>0</v>
      </c>
      <c r="N22" s="2">
        <v>5</v>
      </c>
      <c r="O22" s="4">
        <v>4860</v>
      </c>
      <c r="P22" s="4">
        <v>0</v>
      </c>
      <c r="Q22" s="4">
        <v>0</v>
      </c>
      <c r="R22" s="4">
        <v>413634.6</v>
      </c>
      <c r="S22" s="6">
        <v>1.244067498681666</v>
      </c>
      <c r="T22" s="6">
        <v>0.62722850065594504</v>
      </c>
      <c r="U22" s="6"/>
      <c r="V22" s="4"/>
    </row>
    <row r="23" spans="9:22">
      <c r="I23" s="1">
        <v>1998</v>
      </c>
      <c r="J23" s="1" t="s">
        <v>39</v>
      </c>
      <c r="K23" s="12">
        <v>35961</v>
      </c>
      <c r="L23" s="2">
        <v>68.709999999999994</v>
      </c>
      <c r="M23" s="2">
        <v>0</v>
      </c>
      <c r="N23" s="2">
        <v>4.5</v>
      </c>
      <c r="O23" s="4">
        <v>7047</v>
      </c>
      <c r="P23" s="4">
        <v>0</v>
      </c>
      <c r="Q23" s="4">
        <v>0</v>
      </c>
      <c r="R23" s="4">
        <v>484199.36999999994</v>
      </c>
      <c r="S23" s="6">
        <v>0.17059687463282791</v>
      </c>
      <c r="T23" s="6">
        <v>0.37609556719499593</v>
      </c>
      <c r="U23" s="6"/>
      <c r="V23" s="4"/>
    </row>
    <row r="24" spans="9:22">
      <c r="I24" s="1">
        <v>1999</v>
      </c>
      <c r="J24" s="1" t="s">
        <v>38</v>
      </c>
      <c r="K24" s="12">
        <v>36326</v>
      </c>
      <c r="L24" s="2">
        <v>110.69</v>
      </c>
      <c r="M24" s="2">
        <v>0</v>
      </c>
      <c r="N24" s="2">
        <v>2.2999999999999998</v>
      </c>
      <c r="O24" s="4">
        <v>8667</v>
      </c>
      <c r="P24" s="4">
        <v>0</v>
      </c>
      <c r="Q24" s="4">
        <v>0</v>
      </c>
      <c r="R24" s="4">
        <v>959350.23</v>
      </c>
      <c r="S24" s="6">
        <v>0.98131242921691553</v>
      </c>
      <c r="T24" s="6">
        <v>0.73300073408886912</v>
      </c>
      <c r="U24" s="6">
        <v>0.58467858934178674</v>
      </c>
      <c r="V24" s="4"/>
    </row>
    <row r="25" spans="9:22">
      <c r="I25" s="1">
        <v>2000</v>
      </c>
      <c r="J25" s="1" t="s">
        <v>37</v>
      </c>
      <c r="K25" s="12">
        <v>36661</v>
      </c>
      <c r="L25" s="2">
        <v>142.21</v>
      </c>
      <c r="M25" s="2">
        <v>0</v>
      </c>
      <c r="N25" s="2">
        <v>2.8</v>
      </c>
      <c r="O25" s="4">
        <v>11093</v>
      </c>
      <c r="P25" s="4">
        <v>0</v>
      </c>
      <c r="Q25" s="4">
        <v>0</v>
      </c>
      <c r="R25" s="4">
        <v>1577535.53</v>
      </c>
      <c r="S25" s="6">
        <v>0.64437916484368807</v>
      </c>
      <c r="T25" s="6">
        <v>0.5623827303668496</v>
      </c>
      <c r="U25" s="6">
        <v>0.53384029714211367</v>
      </c>
      <c r="V25" s="4"/>
    </row>
    <row r="26" spans="9:22">
      <c r="I26" s="1">
        <v>2001</v>
      </c>
      <c r="J26" s="1" t="s">
        <v>36</v>
      </c>
      <c r="K26" s="12">
        <v>37068</v>
      </c>
      <c r="L26" s="2">
        <v>59.5</v>
      </c>
      <c r="M26" s="2">
        <v>0</v>
      </c>
      <c r="N26" s="2">
        <v>4</v>
      </c>
      <c r="O26" s="4">
        <v>15530</v>
      </c>
      <c r="P26" s="4">
        <v>0</v>
      </c>
      <c r="Q26" s="4">
        <v>0</v>
      </c>
      <c r="R26" s="4">
        <v>924035</v>
      </c>
      <c r="S26" s="6">
        <v>-0.41425408022347365</v>
      </c>
      <c r="T26" s="6">
        <v>0.24037993941772418</v>
      </c>
      <c r="U26" s="6">
        <v>0.38045258870266285</v>
      </c>
      <c r="V26" s="4"/>
    </row>
    <row r="27" spans="9:22">
      <c r="I27" s="1">
        <v>2002</v>
      </c>
      <c r="J27" s="1" t="s">
        <v>35</v>
      </c>
      <c r="K27" s="12">
        <v>37426</v>
      </c>
      <c r="L27" s="2">
        <v>68.290000000000006</v>
      </c>
      <c r="M27" s="2">
        <v>0</v>
      </c>
      <c r="N27" s="2">
        <v>1</v>
      </c>
      <c r="O27" s="4">
        <v>17083</v>
      </c>
      <c r="P27" s="4">
        <v>0</v>
      </c>
      <c r="Q27" s="4">
        <v>0</v>
      </c>
      <c r="R27" s="4">
        <v>1166598.07</v>
      </c>
      <c r="S27" s="6">
        <v>0.26250420168067223</v>
      </c>
      <c r="T27" s="6">
        <v>6.7369257058085941E-2</v>
      </c>
      <c r="U27" s="6">
        <v>0.23044124017782464</v>
      </c>
      <c r="V27" s="6"/>
    </row>
    <row r="28" spans="9:22">
      <c r="I28" s="1">
        <v>2003</v>
      </c>
      <c r="J28" s="1" t="s">
        <v>34</v>
      </c>
      <c r="K28" s="12">
        <v>37809</v>
      </c>
      <c r="L28" s="2">
        <v>57</v>
      </c>
      <c r="M28" s="2">
        <v>0</v>
      </c>
      <c r="N28" s="2">
        <v>0.8</v>
      </c>
      <c r="O28" s="4">
        <v>18449</v>
      </c>
      <c r="P28" s="4">
        <v>0</v>
      </c>
      <c r="Q28" s="4">
        <v>0</v>
      </c>
      <c r="R28" s="4">
        <v>1051593</v>
      </c>
      <c r="S28" s="6">
        <v>-9.8581570600403956E-2</v>
      </c>
      <c r="T28" s="6">
        <v>-0.12644649142186226</v>
      </c>
      <c r="U28" s="6">
        <v>0.16778984218947901</v>
      </c>
      <c r="V28" s="6"/>
    </row>
    <row r="29" spans="9:22">
      <c r="I29" s="1">
        <v>2004</v>
      </c>
      <c r="J29" s="1" t="s">
        <v>33</v>
      </c>
      <c r="K29" s="12">
        <v>38152</v>
      </c>
      <c r="L29" s="2">
        <v>49.9</v>
      </c>
      <c r="M29" s="2">
        <v>0.6</v>
      </c>
      <c r="N29" s="2">
        <v>1.41</v>
      </c>
      <c r="O29" s="4">
        <v>21050</v>
      </c>
      <c r="P29" s="4">
        <v>11069.4</v>
      </c>
      <c r="Q29" s="4">
        <v>221.83166332665331</v>
      </c>
      <c r="R29" s="4">
        <v>1050395</v>
      </c>
      <c r="S29" s="6">
        <v>-1.1392240153748068E-3</v>
      </c>
      <c r="T29" s="6">
        <v>4.3649673179087634E-2</v>
      </c>
      <c r="U29" s="6">
        <v>1.8298472624200146E-2</v>
      </c>
      <c r="V29" s="6">
        <v>0.27030539128471531</v>
      </c>
    </row>
    <row r="30" spans="9:22">
      <c r="I30" s="1">
        <v>2005</v>
      </c>
      <c r="J30" s="1" t="s">
        <v>32</v>
      </c>
      <c r="K30" s="12">
        <v>38516</v>
      </c>
      <c r="L30" s="2">
        <v>52.9</v>
      </c>
      <c r="M30" s="2">
        <v>2</v>
      </c>
      <c r="N30" s="2">
        <v>0.5</v>
      </c>
      <c r="O30" s="4">
        <v>22323.831663326655</v>
      </c>
      <c r="P30" s="4">
        <v>42100</v>
      </c>
      <c r="Q30" s="4">
        <v>795.84120982986769</v>
      </c>
      <c r="R30" s="4">
        <v>1180930.69498998</v>
      </c>
      <c r="S30" s="6">
        <v>0.12427295921056358</v>
      </c>
      <c r="T30" s="6">
        <v>4.0786187549133324E-3</v>
      </c>
      <c r="U30" s="6">
        <v>-5.6267193816790129E-2</v>
      </c>
      <c r="V30" s="6">
        <v>0.20313565646556064</v>
      </c>
    </row>
    <row r="31" spans="9:22">
      <c r="I31" s="1">
        <v>2006</v>
      </c>
      <c r="J31" s="1" t="s">
        <v>31</v>
      </c>
      <c r="K31" s="12">
        <v>38888</v>
      </c>
      <c r="L31" s="2">
        <v>54.6</v>
      </c>
      <c r="M31" s="2">
        <v>2.5</v>
      </c>
      <c r="N31" s="2">
        <v>0.3</v>
      </c>
      <c r="O31" s="4">
        <v>23788.841209829869</v>
      </c>
      <c r="P31" s="4">
        <v>55809.579158316636</v>
      </c>
      <c r="Q31" s="4">
        <v>1022.1534644380336</v>
      </c>
      <c r="R31" s="4">
        <v>1298870.7300567108</v>
      </c>
      <c r="S31" s="6">
        <v>9.9870412012392995E-2</v>
      </c>
      <c r="T31" s="6">
        <v>7.2933357858942616E-2</v>
      </c>
      <c r="U31" s="6">
        <v>7.0472467479570033E-2</v>
      </c>
      <c r="V31" s="6">
        <v>0.21562185274331891</v>
      </c>
    </row>
    <row r="32" spans="9:22">
      <c r="I32" s="1">
        <v>2007</v>
      </c>
      <c r="J32" s="1" t="s">
        <v>30</v>
      </c>
      <c r="K32" s="12">
        <v>39241</v>
      </c>
      <c r="L32" s="2">
        <v>64.7</v>
      </c>
      <c r="M32" s="2">
        <v>3</v>
      </c>
      <c r="N32" s="2">
        <v>0.05</v>
      </c>
      <c r="O32" s="4">
        <v>24929.153464438034</v>
      </c>
      <c r="P32" s="4">
        <v>71366.523629489602</v>
      </c>
      <c r="Q32" s="4">
        <v>1103.0374594975208</v>
      </c>
      <c r="R32" s="4">
        <v>1612916.2291491409</v>
      </c>
      <c r="S32" s="6">
        <v>0.24178349070867</v>
      </c>
      <c r="T32" s="6">
        <v>0.15368272240505632</v>
      </c>
      <c r="U32" s="6">
        <v>6.6935367457178652E-2</v>
      </c>
      <c r="V32" s="6">
        <v>0.1457754041362529</v>
      </c>
    </row>
    <row r="33" spans="9:22">
      <c r="I33" s="1">
        <v>2008</v>
      </c>
      <c r="J33" s="1" t="s">
        <v>29</v>
      </c>
      <c r="K33" s="12">
        <v>39645</v>
      </c>
      <c r="L33" s="2">
        <v>53.6</v>
      </c>
      <c r="M33" s="2">
        <v>3.03</v>
      </c>
      <c r="N33" s="2">
        <v>0.05</v>
      </c>
      <c r="O33" s="4">
        <v>26156.037459497522</v>
      </c>
      <c r="P33" s="4">
        <v>75535.334997247235</v>
      </c>
      <c r="Q33" s="4">
        <v>1409.2413245755081</v>
      </c>
      <c r="R33" s="4">
        <v>1401963.6078290672</v>
      </c>
      <c r="S33" s="6">
        <v>-0.13078957078344811</v>
      </c>
      <c r="T33" s="6">
        <v>5.8857319573567546E-2</v>
      </c>
      <c r="U33" s="6">
        <v>5.9199606532378546E-2</v>
      </c>
      <c r="V33" s="6">
        <v>0.11217019442152143</v>
      </c>
    </row>
    <row r="34" spans="9:22">
      <c r="I34" s="1">
        <v>2009</v>
      </c>
      <c r="J34" s="1" t="s">
        <v>28</v>
      </c>
      <c r="K34" s="12">
        <v>40009</v>
      </c>
      <c r="L34" s="2">
        <v>52.5</v>
      </c>
      <c r="M34" s="2">
        <v>3</v>
      </c>
      <c r="N34" s="2">
        <v>0.05</v>
      </c>
      <c r="O34" s="4">
        <v>27695.241324575509</v>
      </c>
      <c r="P34" s="4">
        <v>78468.112378492573</v>
      </c>
      <c r="Q34" s="4">
        <v>1494.6307119712872</v>
      </c>
      <c r="R34" s="4">
        <v>1454000.1695402141</v>
      </c>
      <c r="S34" s="6">
        <v>3.7116913321113332E-2</v>
      </c>
      <c r="T34" s="6">
        <v>3.8323880123676046E-2</v>
      </c>
      <c r="U34" s="6">
        <v>6.7191511720064101E-2</v>
      </c>
      <c r="V34" s="6">
        <v>4.2458385923415332E-2</v>
      </c>
    </row>
    <row r="35" spans="9:22">
      <c r="I35" s="1">
        <v>2010</v>
      </c>
      <c r="J35" s="1" t="s">
        <v>27</v>
      </c>
      <c r="K35" s="12">
        <v>40365</v>
      </c>
      <c r="L35" s="2">
        <v>58.4</v>
      </c>
      <c r="M35" s="2">
        <v>3</v>
      </c>
      <c r="N35" s="2">
        <v>0</v>
      </c>
      <c r="O35" s="4">
        <v>29189.630711971287</v>
      </c>
      <c r="P35" s="4">
        <v>83085.723973726534</v>
      </c>
      <c r="Q35" s="4">
        <v>1422.7007529747696</v>
      </c>
      <c r="R35" s="4">
        <v>1704674.4335791231</v>
      </c>
      <c r="S35" s="6">
        <v>0.1724031876269847</v>
      </c>
      <c r="T35" s="6">
        <v>1.8614557618467087E-2</v>
      </c>
      <c r="U35" s="6">
        <v>7.6176259703897964E-2</v>
      </c>
      <c r="V35" s="6">
        <v>7.7811476298366156E-3</v>
      </c>
    </row>
    <row r="36" spans="9:22">
      <c r="I36" s="1">
        <v>2011</v>
      </c>
      <c r="J36" s="1" t="s">
        <v>26</v>
      </c>
      <c r="K36" s="12">
        <v>40723</v>
      </c>
      <c r="L36" s="2">
        <v>69.5</v>
      </c>
      <c r="M36" s="2">
        <v>3</v>
      </c>
      <c r="N36" s="2">
        <v>0</v>
      </c>
      <c r="O36" s="4">
        <v>30611.700752974768</v>
      </c>
      <c r="P36" s="4">
        <v>87568.892135913862</v>
      </c>
      <c r="Q36" s="4">
        <v>1259.984059509552</v>
      </c>
      <c r="R36" s="4">
        <v>2127513.2023317465</v>
      </c>
      <c r="S36" s="6">
        <v>0.24804664188271652</v>
      </c>
      <c r="T36" s="6">
        <v>0.14915472688942488</v>
      </c>
      <c r="U36" s="6">
        <v>0.10372598366761698</v>
      </c>
      <c r="V36" s="6">
        <v>8.6972068251061074E-2</v>
      </c>
    </row>
    <row r="37" spans="9:22">
      <c r="I37" s="1">
        <v>2012</v>
      </c>
      <c r="J37" s="1" t="s">
        <v>25</v>
      </c>
      <c r="K37" s="12">
        <v>41094</v>
      </c>
      <c r="L37" s="2">
        <v>81.2</v>
      </c>
      <c r="M37" s="2">
        <v>3</v>
      </c>
      <c r="N37" s="2">
        <v>0</v>
      </c>
      <c r="O37" s="4">
        <v>31870.984059509552</v>
      </c>
      <c r="P37" s="4">
        <v>91835.102258924308</v>
      </c>
      <c r="Q37" s="4">
        <v>1130.9741657502993</v>
      </c>
      <c r="R37" s="4">
        <v>2587923.9056321755</v>
      </c>
      <c r="S37" s="6">
        <v>0.21640791831318396</v>
      </c>
      <c r="T37" s="6">
        <v>0.21188761838226378</v>
      </c>
      <c r="U37" s="6">
        <v>9.9177773966314886E-2</v>
      </c>
      <c r="V37" s="6">
        <v>8.2936582708107442E-2</v>
      </c>
    </row>
    <row r="38" spans="9:22">
      <c r="I38" s="1">
        <v>2013</v>
      </c>
      <c r="J38" s="1" t="s">
        <v>24</v>
      </c>
      <c r="K38" s="12">
        <v>41458</v>
      </c>
      <c r="L38" s="2">
        <v>107</v>
      </c>
      <c r="M38" s="2">
        <v>3</v>
      </c>
      <c r="N38" s="2">
        <v>0</v>
      </c>
      <c r="O38" s="4">
        <v>33000.974165750296</v>
      </c>
      <c r="P38" s="4">
        <v>95612.952178528649</v>
      </c>
      <c r="Q38" s="4">
        <v>893.57899232269767</v>
      </c>
      <c r="R38" s="4">
        <v>3531104.2357352818</v>
      </c>
      <c r="S38" s="6">
        <v>0.36445442930158611</v>
      </c>
      <c r="T38" s="6">
        <v>0.27474415714163647</v>
      </c>
      <c r="U38" s="6">
        <v>0.20291449879643308</v>
      </c>
      <c r="V38" s="6">
        <v>0.12877214876044629</v>
      </c>
    </row>
    <row r="39" spans="9:22">
      <c r="I39" s="1">
        <v>2014</v>
      </c>
      <c r="J39" s="1" t="s">
        <v>23</v>
      </c>
      <c r="K39" s="12">
        <v>41834</v>
      </c>
      <c r="L39" s="2">
        <v>133.5</v>
      </c>
      <c r="M39" s="2">
        <v>3</v>
      </c>
      <c r="N39" s="2">
        <v>0</v>
      </c>
      <c r="O39" s="4">
        <v>33893.578992322698</v>
      </c>
      <c r="P39" s="4">
        <v>99002.922497250896</v>
      </c>
      <c r="Q39" s="4">
        <v>741.59492507304037</v>
      </c>
      <c r="R39" s="4">
        <v>4524792.7954750806</v>
      </c>
      <c r="S39" s="6">
        <v>0.28141014634559003</v>
      </c>
      <c r="T39" s="6">
        <v>0.28600348103286888</v>
      </c>
      <c r="U39" s="6">
        <v>0.25489343655476593</v>
      </c>
      <c r="V39" s="6">
        <v>0.15724311344007025</v>
      </c>
    </row>
    <row r="40" spans="9:22">
      <c r="I40" s="1">
        <v>2015</v>
      </c>
      <c r="J40" s="1" t="s">
        <v>22</v>
      </c>
      <c r="K40" s="12">
        <v>42184</v>
      </c>
      <c r="L40" s="2">
        <v>141.5</v>
      </c>
      <c r="M40" s="2">
        <v>4.5</v>
      </c>
      <c r="N40" s="2">
        <v>0</v>
      </c>
      <c r="O40" s="4">
        <v>34634.594925073041</v>
      </c>
      <c r="P40" s="4">
        <v>152521.10546545213</v>
      </c>
      <c r="Q40" s="4">
        <v>1077.8876711339374</v>
      </c>
      <c r="R40" s="4">
        <v>4900795.1818978349</v>
      </c>
      <c r="S40" s="6">
        <v>8.3098255194971049E-2</v>
      </c>
      <c r="T40" s="6">
        <v>0.23719555229344613</v>
      </c>
      <c r="U40" s="6">
        <v>0.2351651253795437</v>
      </c>
      <c r="V40" s="6">
        <v>0.15293338261482115</v>
      </c>
    </row>
    <row r="41" spans="9:22">
      <c r="I41" s="1">
        <v>2016</v>
      </c>
      <c r="J41" s="1" t="s">
        <v>21</v>
      </c>
      <c r="K41" s="12">
        <v>42548</v>
      </c>
      <c r="L41" s="2">
        <v>153</v>
      </c>
      <c r="M41" s="2">
        <v>6</v>
      </c>
      <c r="N41" s="2">
        <v>0</v>
      </c>
      <c r="O41" s="4">
        <v>35711.88767113394</v>
      </c>
      <c r="P41" s="4">
        <v>207807.56955043826</v>
      </c>
      <c r="Q41" s="4">
        <v>1358.2194088263939</v>
      </c>
      <c r="R41" s="4">
        <v>5463918.8136834931</v>
      </c>
      <c r="S41" s="6">
        <v>0.11490454321896149</v>
      </c>
      <c r="T41" s="6">
        <v>0.15663918119952869</v>
      </c>
      <c r="U41" s="6">
        <v>0.20760914941471564</v>
      </c>
      <c r="V41" s="6">
        <v>0.15449971690068898</v>
      </c>
    </row>
    <row r="42" spans="9:22">
      <c r="I42" s="1">
        <v>2017</v>
      </c>
      <c r="J42" s="1" t="s">
        <v>20</v>
      </c>
      <c r="K42" s="12">
        <v>42912</v>
      </c>
      <c r="L42" s="2">
        <v>210</v>
      </c>
      <c r="M42" s="2">
        <v>7</v>
      </c>
      <c r="N42" s="2">
        <v>0</v>
      </c>
      <c r="O42" s="4">
        <v>37069.219408826393</v>
      </c>
      <c r="P42" s="4">
        <v>249983.21369793758</v>
      </c>
      <c r="Q42" s="4">
        <v>1190.3962557044647</v>
      </c>
      <c r="R42" s="4">
        <v>7784536.0758535424</v>
      </c>
      <c r="S42" s="6">
        <v>0.42471664409772014</v>
      </c>
      <c r="T42" s="6">
        <v>0.1982423908308979</v>
      </c>
      <c r="U42" s="6">
        <v>0.24639657423617445</v>
      </c>
      <c r="V42" s="6">
        <v>0.17047486600446016</v>
      </c>
    </row>
    <row r="43" spans="9:22">
      <c r="I43" s="1">
        <v>2018</v>
      </c>
      <c r="J43" s="1" t="s">
        <v>19</v>
      </c>
      <c r="K43" s="12">
        <v>43276</v>
      </c>
      <c r="L43" s="2">
        <v>219.5</v>
      </c>
      <c r="M43" s="2">
        <v>8</v>
      </c>
      <c r="N43" s="2">
        <v>0</v>
      </c>
      <c r="O43" s="4">
        <v>38259.396255704465</v>
      </c>
      <c r="P43" s="4">
        <v>296553.75527061115</v>
      </c>
      <c r="Q43" s="4">
        <v>1351.0421652419643</v>
      </c>
      <c r="R43" s="4">
        <v>8397937.4781271294</v>
      </c>
      <c r="S43" s="6">
        <v>7.8797425600770854E-2</v>
      </c>
      <c r="T43" s="6">
        <v>0.19665427002813196</v>
      </c>
      <c r="U43" s="6">
        <v>0.18919320730609446</v>
      </c>
      <c r="V43" s="6">
        <v>0.19603417632554865</v>
      </c>
    </row>
    <row r="44" spans="9:22">
      <c r="I44" s="1">
        <v>2019</v>
      </c>
      <c r="J44" s="1" t="s">
        <v>18</v>
      </c>
      <c r="K44" s="12">
        <v>43640</v>
      </c>
      <c r="L44" s="2">
        <v>240.5</v>
      </c>
      <c r="M44" s="2">
        <v>8</v>
      </c>
      <c r="N44" s="2">
        <v>0</v>
      </c>
      <c r="O44" s="4">
        <v>39610.042165241961</v>
      </c>
      <c r="P44" s="4">
        <v>306075.17004563572</v>
      </c>
      <c r="Q44" s="4">
        <v>1272.6618297115831</v>
      </c>
      <c r="R44" s="4">
        <v>9526215.1407406908</v>
      </c>
      <c r="S44" s="6">
        <v>0.13435175786343012</v>
      </c>
      <c r="T44" s="6">
        <v>0.20357192661058487</v>
      </c>
      <c r="U44" s="6">
        <v>0.16055128780538452</v>
      </c>
      <c r="V44" s="6">
        <v>0.20680080951752688</v>
      </c>
    </row>
    <row r="45" spans="9:22">
      <c r="I45" s="1">
        <v>2020</v>
      </c>
      <c r="J45" s="1" t="s">
        <v>14</v>
      </c>
      <c r="K45" s="12">
        <v>44000</v>
      </c>
      <c r="L45" s="2">
        <v>312.5</v>
      </c>
      <c r="M45" s="2">
        <v>2.5</v>
      </c>
      <c r="N45" s="2">
        <v>0</v>
      </c>
      <c r="O45" s="4">
        <v>41877.814987518977</v>
      </c>
      <c r="P45" s="4">
        <v>103697.12466794065</v>
      </c>
      <c r="Q45" s="4">
        <v>331.83079893741007</v>
      </c>
      <c r="R45" s="4">
        <v>13086817.183599681</v>
      </c>
      <c r="S45" s="6">
        <v>0.37376880432097215</v>
      </c>
      <c r="T45" s="6">
        <v>6.5000142052372922E-2</v>
      </c>
      <c r="U45" s="6">
        <v>0.21706422465038289</v>
      </c>
      <c r="V45" s="6">
        <v>0.22608127203511574</v>
      </c>
    </row>
  </sheetData>
  <phoneticPr fontId="3" type="noConversion"/>
  <pageMargins left="0.7" right="0.7" top="0.75" bottom="0.75" header="0.3" footer="0.3"/>
  <ignoredErrors>
    <ignoredError sqref="E3:F4" calculatedColumn="1"/>
  </ignoredErrors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台積電2330 (2)</vt:lpstr>
      <vt:lpstr>滾動回報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2020-11-02T23:36:57Z</dcterms:created>
  <dcterms:modified xsi:type="dcterms:W3CDTF">2021-11-18T14:02:13Z</dcterms:modified>
</cp:coreProperties>
</file>